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Search Bar/"/>
    </mc:Choice>
  </mc:AlternateContent>
  <xr:revisionPtr revIDLastSave="120" documentId="8_{D1B1567E-9B22-4ACA-BE77-BC94A712FB01}" xr6:coauthVersionLast="47" xr6:coauthVersionMax="47" xr10:uidLastSave="{E20A3D72-2F81-499B-BC52-350E7B4F42D6}"/>
  <bookViews>
    <workbookView xWindow="-120" yWindow="-120" windowWidth="29040" windowHeight="16440" xr2:uid="{4100A067-B981-4BD5-B237-038CB659C796}"/>
  </bookViews>
  <sheets>
    <sheet name="Main Display" sheetId="2" r:id="rId1"/>
    <sheet name="Data" sheetId="1" r:id="rId2"/>
  </sheets>
  <definedNames>
    <definedName name="FormatPrice">_xlfn.LAMBDA(_xlpm.A,_xlpm.B,TEXT(_xlpm.B,_xlfn.IFS(LEN(RTD("cqg.rtd",,"ContractData","Tsize("&amp;_xlpm.A&amp;")","LastQuoteToday",,"T"))=1,"#",LEN(RTD("cqg.rtd",,"ContractData","Tsize("&amp;_xlpm.A&amp;")","LastQuoteToday",,"T"))-2=1,"#.0",LEN(RTD("cqg.rtd",,"ContractData","Tsize("&amp;_xlpm.A&amp;")","LastQuoteToday",,"T"))-2=2,"#.00",LEN(RTD("cqg.rtd",,"ContractData","Tsize("&amp;_xlpm.A&amp;")","LastQuoteToday",,"T"))-2=3,"#.000",LEN(RTD("cqg.rtd",,"ContractData","Tsize("&amp;_xlpm.A&amp;")","LastQuoteToday",,"T"))-2=4,"#.0000",LEN(RTD("cqg.rtd",,"ContractData","Tsize("&amp;_xlpm.A&amp;")","LastQuoteToday",,"T"))-2=5,"#.00000",LEN(RTD("cqg.rtd",,"ContractData","Tsize("&amp;_xlpm.A&amp;")","LastQuoteToday",,"T"))-2=6,"#.000000",LEN(RTD("cqg.rtd",,"ContractData","Tsize("&amp;_xlpm.A&amp;")","LastQuoteToday",,"T"))-2=7,"#.0000000")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Y12" i="2" l="1"/>
  <c r="X5" i="2"/>
  <c r="Y13" i="2"/>
  <c r="Y14" i="2" s="1"/>
  <c r="X6" i="2"/>
  <c r="Y18" i="2"/>
  <c r="Y17" i="2"/>
  <c r="Y15" i="2"/>
  <c r="Y11" i="2"/>
  <c r="Y10" i="2"/>
  <c r="Y9" i="2"/>
  <c r="Y8" i="2"/>
  <c r="Y7" i="2"/>
  <c r="X2" i="2"/>
  <c r="Q2" i="1"/>
  <c r="P2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H2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2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  <c r="Y16" i="2" l="1"/>
  <c r="Y19" i="2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P3" i="1"/>
  <c r="M103" i="1" l="1"/>
  <c r="N103" i="1" s="1"/>
  <c r="M102" i="1"/>
  <c r="N102" i="1" s="1"/>
  <c r="M101" i="1"/>
  <c r="N101" i="1" s="1"/>
  <c r="M100" i="1"/>
  <c r="N100" i="1" s="1"/>
  <c r="M99" i="1"/>
  <c r="N99" i="1" s="1"/>
  <c r="M98" i="1"/>
  <c r="N98" i="1" s="1"/>
  <c r="M97" i="1"/>
  <c r="N97" i="1" s="1"/>
  <c r="M96" i="1"/>
  <c r="N96" i="1" s="1"/>
  <c r="M95" i="1"/>
  <c r="N95" i="1" s="1"/>
  <c r="M94" i="1"/>
  <c r="N94" i="1" s="1"/>
  <c r="M93" i="1"/>
  <c r="N93" i="1" s="1"/>
  <c r="M92" i="1"/>
  <c r="N92" i="1" s="1"/>
  <c r="M91" i="1"/>
  <c r="N91" i="1" s="1"/>
  <c r="M90" i="1"/>
  <c r="N90" i="1" s="1"/>
  <c r="M89" i="1"/>
  <c r="N89" i="1" s="1"/>
  <c r="M88" i="1"/>
  <c r="N88" i="1" s="1"/>
  <c r="M87" i="1"/>
  <c r="N87" i="1" s="1"/>
  <c r="M86" i="1"/>
  <c r="N86" i="1" s="1"/>
  <c r="M85" i="1"/>
  <c r="N85" i="1" s="1"/>
  <c r="M84" i="1"/>
  <c r="N84" i="1" s="1"/>
  <c r="M83" i="1"/>
  <c r="N83" i="1" s="1"/>
  <c r="M82" i="1"/>
  <c r="N82" i="1" s="1"/>
  <c r="M81" i="1"/>
  <c r="N81" i="1" s="1"/>
  <c r="M80" i="1"/>
  <c r="N80" i="1" s="1"/>
  <c r="M79" i="1"/>
  <c r="N79" i="1" s="1"/>
  <c r="M78" i="1"/>
  <c r="N78" i="1" s="1"/>
  <c r="M77" i="1"/>
  <c r="N77" i="1" s="1"/>
  <c r="M76" i="1"/>
  <c r="N76" i="1" s="1"/>
  <c r="M75" i="1"/>
  <c r="N75" i="1" s="1"/>
  <c r="M74" i="1"/>
  <c r="N74" i="1" s="1"/>
  <c r="M73" i="1"/>
  <c r="N73" i="1" s="1"/>
  <c r="M72" i="1"/>
  <c r="N72" i="1" s="1"/>
  <c r="M71" i="1"/>
  <c r="N71" i="1" s="1"/>
  <c r="M70" i="1"/>
  <c r="N70" i="1" s="1"/>
  <c r="M69" i="1"/>
  <c r="N69" i="1" s="1"/>
  <c r="M68" i="1"/>
  <c r="N68" i="1" s="1"/>
  <c r="M67" i="1"/>
  <c r="N67" i="1" s="1"/>
  <c r="M66" i="1"/>
  <c r="N66" i="1" s="1"/>
  <c r="M65" i="1"/>
  <c r="N65" i="1" s="1"/>
  <c r="M64" i="1"/>
  <c r="N64" i="1" s="1"/>
  <c r="M63" i="1"/>
  <c r="N63" i="1" s="1"/>
  <c r="M62" i="1"/>
  <c r="N62" i="1" s="1"/>
  <c r="M61" i="1"/>
  <c r="N61" i="1" s="1"/>
  <c r="M60" i="1"/>
  <c r="N60" i="1" s="1"/>
  <c r="M59" i="1"/>
  <c r="N59" i="1" s="1"/>
  <c r="M58" i="1"/>
  <c r="N58" i="1" s="1"/>
  <c r="M57" i="1"/>
  <c r="N57" i="1" s="1"/>
  <c r="M56" i="1"/>
  <c r="N56" i="1" s="1"/>
  <c r="M55" i="1"/>
  <c r="N55" i="1" s="1"/>
  <c r="M54" i="1"/>
  <c r="N54" i="1" s="1"/>
  <c r="M53" i="1"/>
  <c r="N53" i="1" s="1"/>
  <c r="M52" i="1"/>
  <c r="N52" i="1" s="1"/>
  <c r="M51" i="1"/>
  <c r="N51" i="1" s="1"/>
  <c r="M50" i="1"/>
  <c r="N50" i="1" s="1"/>
  <c r="M49" i="1"/>
  <c r="N49" i="1" s="1"/>
  <c r="M48" i="1"/>
  <c r="N48" i="1" s="1"/>
  <c r="M47" i="1"/>
  <c r="N47" i="1" s="1"/>
  <c r="M46" i="1"/>
  <c r="N46" i="1" s="1"/>
  <c r="M45" i="1"/>
  <c r="N45" i="1" s="1"/>
  <c r="M44" i="1"/>
  <c r="N44" i="1" s="1"/>
  <c r="M43" i="1"/>
  <c r="N43" i="1" s="1"/>
  <c r="M42" i="1"/>
  <c r="N42" i="1" s="1"/>
  <c r="M41" i="1"/>
  <c r="N41" i="1" s="1"/>
  <c r="M40" i="1"/>
  <c r="N40" i="1" s="1"/>
  <c r="M39" i="1"/>
  <c r="N39" i="1" s="1"/>
  <c r="M38" i="1"/>
  <c r="N38" i="1" s="1"/>
  <c r="M37" i="1"/>
  <c r="N37" i="1" s="1"/>
  <c r="M36" i="1"/>
  <c r="N36" i="1" s="1"/>
  <c r="M35" i="1"/>
  <c r="N35" i="1" s="1"/>
  <c r="M34" i="1"/>
  <c r="N34" i="1" s="1"/>
  <c r="M33" i="1"/>
  <c r="N33" i="1" s="1"/>
  <c r="M32" i="1"/>
  <c r="N32" i="1" s="1"/>
  <c r="M31" i="1"/>
  <c r="N31" i="1" s="1"/>
  <c r="M30" i="1"/>
  <c r="N30" i="1" s="1"/>
  <c r="M29" i="1"/>
  <c r="N29" i="1" s="1"/>
  <c r="M28" i="1"/>
  <c r="N28" i="1" s="1"/>
  <c r="M27" i="1"/>
  <c r="N27" i="1" s="1"/>
  <c r="M26" i="1"/>
  <c r="N26" i="1" s="1"/>
  <c r="M25" i="1"/>
  <c r="N25" i="1" s="1"/>
  <c r="M24" i="1"/>
  <c r="N24" i="1" s="1"/>
  <c r="M23" i="1"/>
  <c r="N23" i="1" s="1"/>
  <c r="M22" i="1"/>
  <c r="N22" i="1" s="1"/>
  <c r="M21" i="1"/>
  <c r="N21" i="1" s="1"/>
  <c r="M20" i="1"/>
  <c r="N20" i="1" s="1"/>
  <c r="M19" i="1"/>
  <c r="N19" i="1" s="1"/>
  <c r="M18" i="1"/>
  <c r="N18" i="1" s="1"/>
  <c r="M17" i="1"/>
  <c r="N17" i="1" s="1"/>
  <c r="M16" i="1"/>
  <c r="N16" i="1" s="1"/>
  <c r="M15" i="1"/>
  <c r="N15" i="1" s="1"/>
  <c r="M14" i="1"/>
  <c r="N14" i="1" s="1"/>
  <c r="M13" i="1"/>
  <c r="N13" i="1" s="1"/>
  <c r="M12" i="1"/>
  <c r="N12" i="1" s="1"/>
  <c r="M11" i="1"/>
  <c r="N11" i="1" s="1"/>
  <c r="M10" i="1"/>
  <c r="N10" i="1" s="1"/>
  <c r="M9" i="1"/>
  <c r="N9" i="1" s="1"/>
  <c r="M8" i="1"/>
  <c r="N8" i="1" s="1"/>
  <c r="M7" i="1"/>
  <c r="N7" i="1" s="1"/>
  <c r="M6" i="1"/>
  <c r="N6" i="1" s="1"/>
  <c r="M5" i="1"/>
  <c r="N5" i="1" s="1"/>
  <c r="M4" i="1"/>
  <c r="N4" i="1" s="1"/>
  <c r="M3" i="1"/>
  <c r="N3" i="1" s="1"/>
  <c r="M2" i="1"/>
  <c r="N2" i="1" l="1"/>
  <c r="L103" i="1"/>
  <c r="K103" i="1"/>
  <c r="J103" i="1"/>
  <c r="I103" i="1"/>
  <c r="L102" i="1"/>
  <c r="K102" i="1"/>
  <c r="J102" i="1"/>
  <c r="I102" i="1"/>
  <c r="L101" i="1"/>
  <c r="K101" i="1"/>
  <c r="J101" i="1"/>
  <c r="I101" i="1"/>
  <c r="L100" i="1"/>
  <c r="K100" i="1"/>
  <c r="J100" i="1"/>
  <c r="I100" i="1"/>
  <c r="L99" i="1"/>
  <c r="K99" i="1"/>
  <c r="J99" i="1"/>
  <c r="I99" i="1"/>
  <c r="L98" i="1"/>
  <c r="K98" i="1"/>
  <c r="J98" i="1"/>
  <c r="I98" i="1"/>
  <c r="L97" i="1"/>
  <c r="K97" i="1"/>
  <c r="J97" i="1"/>
  <c r="I97" i="1"/>
  <c r="L96" i="1"/>
  <c r="K96" i="1"/>
  <c r="J96" i="1"/>
  <c r="I96" i="1"/>
  <c r="L95" i="1"/>
  <c r="K95" i="1"/>
  <c r="J95" i="1"/>
  <c r="I95" i="1"/>
  <c r="L94" i="1"/>
  <c r="K94" i="1"/>
  <c r="J94" i="1"/>
  <c r="I94" i="1"/>
  <c r="L93" i="1"/>
  <c r="K93" i="1"/>
  <c r="J93" i="1"/>
  <c r="I93" i="1"/>
  <c r="L92" i="1"/>
  <c r="K92" i="1"/>
  <c r="J92" i="1"/>
  <c r="I92" i="1"/>
  <c r="L91" i="1"/>
  <c r="K91" i="1"/>
  <c r="J91" i="1"/>
  <c r="I91" i="1"/>
  <c r="L90" i="1"/>
  <c r="K90" i="1"/>
  <c r="J90" i="1"/>
  <c r="I90" i="1"/>
  <c r="L89" i="1"/>
  <c r="K89" i="1"/>
  <c r="J89" i="1"/>
  <c r="I89" i="1"/>
  <c r="L88" i="1"/>
  <c r="K88" i="1"/>
  <c r="J88" i="1"/>
  <c r="I88" i="1"/>
  <c r="L87" i="1"/>
  <c r="K87" i="1"/>
  <c r="J87" i="1"/>
  <c r="I87" i="1"/>
  <c r="L86" i="1"/>
  <c r="K86" i="1"/>
  <c r="J86" i="1"/>
  <c r="I86" i="1"/>
  <c r="L85" i="1"/>
  <c r="K85" i="1"/>
  <c r="J85" i="1"/>
  <c r="I85" i="1"/>
  <c r="L84" i="1"/>
  <c r="K84" i="1"/>
  <c r="J84" i="1"/>
  <c r="I84" i="1"/>
  <c r="L83" i="1"/>
  <c r="K83" i="1"/>
  <c r="J83" i="1"/>
  <c r="I83" i="1"/>
  <c r="L82" i="1"/>
  <c r="K82" i="1"/>
  <c r="J82" i="1"/>
  <c r="I82" i="1"/>
  <c r="L81" i="1"/>
  <c r="K81" i="1"/>
  <c r="J81" i="1"/>
  <c r="I81" i="1"/>
  <c r="L80" i="1"/>
  <c r="K80" i="1"/>
  <c r="J80" i="1"/>
  <c r="I80" i="1"/>
  <c r="L79" i="1"/>
  <c r="K79" i="1"/>
  <c r="J79" i="1"/>
  <c r="I79" i="1"/>
  <c r="L78" i="1"/>
  <c r="K78" i="1"/>
  <c r="J78" i="1"/>
  <c r="I78" i="1"/>
  <c r="L77" i="1"/>
  <c r="K77" i="1"/>
  <c r="J77" i="1"/>
  <c r="I77" i="1"/>
  <c r="L76" i="1"/>
  <c r="K76" i="1"/>
  <c r="J76" i="1"/>
  <c r="I76" i="1"/>
  <c r="L75" i="1"/>
  <c r="K75" i="1"/>
  <c r="J75" i="1"/>
  <c r="I75" i="1"/>
  <c r="L74" i="1"/>
  <c r="K74" i="1"/>
  <c r="J74" i="1"/>
  <c r="I74" i="1"/>
  <c r="L73" i="1"/>
  <c r="K73" i="1"/>
  <c r="J73" i="1"/>
  <c r="I73" i="1"/>
  <c r="L72" i="1"/>
  <c r="K72" i="1"/>
  <c r="J72" i="1"/>
  <c r="I72" i="1"/>
  <c r="L71" i="1"/>
  <c r="K71" i="1"/>
  <c r="J71" i="1"/>
  <c r="I71" i="1"/>
  <c r="L70" i="1"/>
  <c r="K70" i="1"/>
  <c r="J70" i="1"/>
  <c r="I70" i="1"/>
  <c r="L69" i="1"/>
  <c r="K69" i="1"/>
  <c r="J69" i="1"/>
  <c r="I69" i="1"/>
  <c r="L68" i="1"/>
  <c r="K68" i="1"/>
  <c r="J68" i="1"/>
  <c r="I68" i="1"/>
  <c r="L67" i="1"/>
  <c r="K67" i="1"/>
  <c r="J67" i="1"/>
  <c r="I67" i="1"/>
  <c r="L66" i="1"/>
  <c r="K66" i="1"/>
  <c r="J66" i="1"/>
  <c r="I66" i="1"/>
  <c r="L65" i="1"/>
  <c r="K65" i="1"/>
  <c r="J65" i="1"/>
  <c r="I65" i="1"/>
  <c r="L64" i="1"/>
  <c r="K64" i="1"/>
  <c r="J64" i="1"/>
  <c r="I64" i="1"/>
  <c r="L63" i="1"/>
  <c r="K63" i="1"/>
  <c r="J63" i="1"/>
  <c r="I63" i="1"/>
  <c r="L62" i="1"/>
  <c r="K62" i="1"/>
  <c r="J62" i="1"/>
  <c r="I62" i="1"/>
  <c r="L61" i="1"/>
  <c r="K61" i="1"/>
  <c r="J61" i="1"/>
  <c r="I61" i="1"/>
  <c r="L60" i="1"/>
  <c r="K60" i="1"/>
  <c r="J60" i="1"/>
  <c r="I60" i="1"/>
  <c r="L59" i="1"/>
  <c r="K59" i="1"/>
  <c r="J59" i="1"/>
  <c r="I59" i="1"/>
  <c r="L58" i="1"/>
  <c r="K58" i="1"/>
  <c r="J58" i="1"/>
  <c r="I58" i="1"/>
  <c r="L57" i="1"/>
  <c r="K57" i="1"/>
  <c r="J57" i="1"/>
  <c r="I57" i="1"/>
  <c r="L56" i="1"/>
  <c r="K56" i="1"/>
  <c r="J56" i="1"/>
  <c r="I56" i="1"/>
  <c r="L55" i="1"/>
  <c r="K55" i="1"/>
  <c r="J55" i="1"/>
  <c r="I55" i="1"/>
  <c r="L54" i="1"/>
  <c r="K54" i="1"/>
  <c r="J54" i="1"/>
  <c r="I54" i="1"/>
  <c r="L53" i="1"/>
  <c r="K53" i="1"/>
  <c r="J53" i="1"/>
  <c r="I53" i="1"/>
  <c r="L52" i="1"/>
  <c r="K52" i="1"/>
  <c r="J52" i="1"/>
  <c r="I52" i="1"/>
  <c r="L51" i="1"/>
  <c r="K51" i="1"/>
  <c r="J51" i="1"/>
  <c r="I51" i="1"/>
  <c r="L50" i="1"/>
  <c r="K50" i="1"/>
  <c r="J50" i="1"/>
  <c r="I50" i="1"/>
  <c r="L49" i="1"/>
  <c r="K49" i="1"/>
  <c r="J49" i="1"/>
  <c r="I49" i="1"/>
  <c r="L48" i="1"/>
  <c r="K48" i="1"/>
  <c r="J48" i="1"/>
  <c r="I48" i="1"/>
  <c r="L47" i="1"/>
  <c r="K47" i="1"/>
  <c r="J47" i="1"/>
  <c r="I47" i="1"/>
  <c r="L46" i="1"/>
  <c r="K46" i="1"/>
  <c r="J46" i="1"/>
  <c r="I46" i="1"/>
  <c r="L45" i="1"/>
  <c r="K45" i="1"/>
  <c r="J45" i="1"/>
  <c r="I45" i="1"/>
  <c r="L44" i="1"/>
  <c r="K44" i="1"/>
  <c r="J44" i="1"/>
  <c r="I44" i="1"/>
  <c r="L43" i="1"/>
  <c r="K43" i="1"/>
  <c r="J43" i="1"/>
  <c r="I43" i="1"/>
  <c r="L42" i="1"/>
  <c r="K42" i="1"/>
  <c r="J42" i="1"/>
  <c r="I42" i="1"/>
  <c r="L41" i="1"/>
  <c r="K41" i="1"/>
  <c r="J41" i="1"/>
  <c r="I41" i="1"/>
  <c r="L40" i="1"/>
  <c r="K40" i="1"/>
  <c r="J40" i="1"/>
  <c r="I40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K35" i="1"/>
  <c r="J35" i="1"/>
  <c r="I35" i="1"/>
  <c r="L34" i="1"/>
  <c r="K34" i="1"/>
  <c r="J34" i="1"/>
  <c r="I34" i="1"/>
  <c r="L33" i="1"/>
  <c r="K33" i="1"/>
  <c r="J33" i="1"/>
  <c r="I33" i="1"/>
  <c r="L32" i="1"/>
  <c r="K32" i="1"/>
  <c r="J32" i="1"/>
  <c r="I32" i="1"/>
  <c r="L31" i="1"/>
  <c r="K31" i="1"/>
  <c r="J31" i="1"/>
  <c r="I31" i="1"/>
  <c r="L30" i="1"/>
  <c r="K30" i="1"/>
  <c r="J30" i="1"/>
  <c r="I30" i="1"/>
  <c r="L29" i="1"/>
  <c r="K29" i="1"/>
  <c r="J29" i="1"/>
  <c r="I29" i="1"/>
  <c r="L28" i="1"/>
  <c r="K28" i="1"/>
  <c r="J28" i="1"/>
  <c r="I28" i="1"/>
  <c r="L27" i="1"/>
  <c r="K27" i="1"/>
  <c r="J27" i="1"/>
  <c r="I27" i="1"/>
  <c r="L26" i="1"/>
  <c r="K26" i="1"/>
  <c r="J26" i="1"/>
  <c r="I26" i="1"/>
  <c r="L25" i="1"/>
  <c r="K25" i="1"/>
  <c r="J25" i="1"/>
  <c r="I25" i="1"/>
  <c r="L24" i="1"/>
  <c r="K24" i="1"/>
  <c r="J24" i="1"/>
  <c r="I24" i="1"/>
  <c r="L23" i="1"/>
  <c r="K23" i="1"/>
  <c r="J23" i="1"/>
  <c r="I23" i="1"/>
  <c r="L22" i="1"/>
  <c r="K22" i="1"/>
  <c r="J22" i="1"/>
  <c r="I22" i="1"/>
  <c r="L21" i="1"/>
  <c r="K21" i="1"/>
  <c r="J21" i="1"/>
  <c r="I21" i="1"/>
  <c r="L20" i="1"/>
  <c r="K20" i="1"/>
  <c r="J20" i="1"/>
  <c r="I20" i="1"/>
  <c r="L19" i="1"/>
  <c r="K19" i="1"/>
  <c r="J19" i="1"/>
  <c r="I19" i="1"/>
  <c r="L18" i="1"/>
  <c r="K18" i="1"/>
  <c r="J18" i="1"/>
  <c r="I18" i="1"/>
  <c r="L17" i="1"/>
  <c r="K17" i="1"/>
  <c r="J17" i="1"/>
  <c r="I17" i="1"/>
  <c r="L16" i="1"/>
  <c r="K16" i="1"/>
  <c r="J16" i="1"/>
  <c r="I16" i="1"/>
  <c r="L15" i="1"/>
  <c r="K15" i="1"/>
  <c r="J15" i="1"/>
  <c r="I15" i="1"/>
  <c r="L14" i="1"/>
  <c r="K14" i="1"/>
  <c r="J14" i="1"/>
  <c r="I14" i="1"/>
  <c r="L13" i="1"/>
  <c r="K13" i="1"/>
  <c r="J13" i="1"/>
  <c r="I13" i="1"/>
  <c r="L12" i="1"/>
  <c r="K12" i="1"/>
  <c r="J12" i="1"/>
  <c r="I12" i="1"/>
  <c r="L11" i="1"/>
  <c r="K11" i="1"/>
  <c r="J11" i="1"/>
  <c r="I11" i="1"/>
  <c r="L10" i="1"/>
  <c r="K10" i="1"/>
  <c r="J10" i="1"/>
  <c r="I10" i="1"/>
  <c r="L9" i="1"/>
  <c r="K9" i="1"/>
  <c r="J9" i="1"/>
  <c r="I9" i="1"/>
  <c r="L8" i="1"/>
  <c r="K8" i="1"/>
  <c r="J8" i="1"/>
  <c r="I8" i="1"/>
  <c r="L7" i="1"/>
  <c r="K7" i="1"/>
  <c r="J7" i="1"/>
  <c r="I7" i="1"/>
  <c r="L6" i="1"/>
  <c r="K6" i="1"/>
  <c r="J6" i="1"/>
  <c r="I6" i="1"/>
  <c r="L5" i="1"/>
  <c r="K5" i="1"/>
  <c r="J5" i="1"/>
  <c r="I5" i="1"/>
  <c r="L4" i="1"/>
  <c r="K4" i="1"/>
  <c r="J4" i="1"/>
  <c r="I4" i="1"/>
  <c r="L3" i="1"/>
  <c r="K3" i="1"/>
  <c r="J3" i="1"/>
  <c r="I3" i="1"/>
  <c r="L2" i="1"/>
  <c r="K2" i="1"/>
  <c r="J2" i="1"/>
  <c r="I2" i="1"/>
  <c r="E103" i="1"/>
  <c r="D103" i="1"/>
  <c r="O103" i="1" s="1"/>
  <c r="C103" i="1"/>
  <c r="R103" i="1" s="1"/>
  <c r="E102" i="1"/>
  <c r="D102" i="1"/>
  <c r="O102" i="1" s="1"/>
  <c r="C102" i="1"/>
  <c r="R102" i="1" s="1"/>
  <c r="E101" i="1"/>
  <c r="D101" i="1"/>
  <c r="O101" i="1" s="1"/>
  <c r="C101" i="1"/>
  <c r="R101" i="1" s="1"/>
  <c r="E100" i="1"/>
  <c r="D100" i="1"/>
  <c r="O100" i="1" s="1"/>
  <c r="C100" i="1"/>
  <c r="R100" i="1" s="1"/>
  <c r="E99" i="1"/>
  <c r="D99" i="1"/>
  <c r="O99" i="1" s="1"/>
  <c r="C99" i="1"/>
  <c r="R99" i="1" s="1"/>
  <c r="E98" i="1"/>
  <c r="D98" i="1"/>
  <c r="O98" i="1" s="1"/>
  <c r="C98" i="1"/>
  <c r="R98" i="1" s="1"/>
  <c r="E97" i="1"/>
  <c r="D97" i="1"/>
  <c r="O97" i="1" s="1"/>
  <c r="C97" i="1"/>
  <c r="R97" i="1" s="1"/>
  <c r="E96" i="1"/>
  <c r="D96" i="1"/>
  <c r="O96" i="1" s="1"/>
  <c r="C96" i="1"/>
  <c r="R96" i="1" s="1"/>
  <c r="E95" i="1"/>
  <c r="D95" i="1"/>
  <c r="O95" i="1" s="1"/>
  <c r="C95" i="1"/>
  <c r="R95" i="1" s="1"/>
  <c r="E94" i="1"/>
  <c r="D94" i="1"/>
  <c r="O94" i="1" s="1"/>
  <c r="C94" i="1"/>
  <c r="R94" i="1" s="1"/>
  <c r="E93" i="1"/>
  <c r="D93" i="1"/>
  <c r="O93" i="1" s="1"/>
  <c r="C93" i="1"/>
  <c r="R93" i="1" s="1"/>
  <c r="E92" i="1"/>
  <c r="D92" i="1"/>
  <c r="O92" i="1" s="1"/>
  <c r="C92" i="1"/>
  <c r="R92" i="1" s="1"/>
  <c r="E91" i="1"/>
  <c r="D91" i="1"/>
  <c r="O91" i="1" s="1"/>
  <c r="C91" i="1"/>
  <c r="R91" i="1" s="1"/>
  <c r="E90" i="1"/>
  <c r="D90" i="1"/>
  <c r="O90" i="1" s="1"/>
  <c r="C90" i="1"/>
  <c r="R90" i="1" s="1"/>
  <c r="E89" i="1"/>
  <c r="D89" i="1"/>
  <c r="O89" i="1" s="1"/>
  <c r="C89" i="1"/>
  <c r="R89" i="1" s="1"/>
  <c r="E88" i="1"/>
  <c r="D88" i="1"/>
  <c r="O88" i="1" s="1"/>
  <c r="C88" i="1"/>
  <c r="R88" i="1" s="1"/>
  <c r="E87" i="1"/>
  <c r="D87" i="1"/>
  <c r="O87" i="1" s="1"/>
  <c r="C87" i="1"/>
  <c r="R87" i="1" s="1"/>
  <c r="E86" i="1"/>
  <c r="D86" i="1"/>
  <c r="O86" i="1" s="1"/>
  <c r="C86" i="1"/>
  <c r="R86" i="1" s="1"/>
  <c r="E85" i="1"/>
  <c r="D85" i="1"/>
  <c r="O85" i="1" s="1"/>
  <c r="C85" i="1"/>
  <c r="R85" i="1" s="1"/>
  <c r="E84" i="1"/>
  <c r="D84" i="1"/>
  <c r="O84" i="1" s="1"/>
  <c r="C84" i="1"/>
  <c r="R84" i="1" s="1"/>
  <c r="E83" i="1"/>
  <c r="D83" i="1"/>
  <c r="O83" i="1" s="1"/>
  <c r="C83" i="1"/>
  <c r="R83" i="1" s="1"/>
  <c r="E82" i="1"/>
  <c r="D82" i="1"/>
  <c r="O82" i="1" s="1"/>
  <c r="C82" i="1"/>
  <c r="R82" i="1" s="1"/>
  <c r="E81" i="1"/>
  <c r="D81" i="1"/>
  <c r="O81" i="1" s="1"/>
  <c r="C81" i="1"/>
  <c r="R81" i="1" s="1"/>
  <c r="E80" i="1"/>
  <c r="D80" i="1"/>
  <c r="O80" i="1" s="1"/>
  <c r="C80" i="1"/>
  <c r="R80" i="1" s="1"/>
  <c r="E79" i="1"/>
  <c r="D79" i="1"/>
  <c r="O79" i="1" s="1"/>
  <c r="C79" i="1"/>
  <c r="R79" i="1" s="1"/>
  <c r="E78" i="1"/>
  <c r="D78" i="1"/>
  <c r="O78" i="1" s="1"/>
  <c r="C78" i="1"/>
  <c r="R78" i="1" s="1"/>
  <c r="E77" i="1"/>
  <c r="D77" i="1"/>
  <c r="O77" i="1" s="1"/>
  <c r="C77" i="1"/>
  <c r="R77" i="1" s="1"/>
  <c r="E76" i="1"/>
  <c r="D76" i="1"/>
  <c r="O76" i="1" s="1"/>
  <c r="C76" i="1"/>
  <c r="R76" i="1" s="1"/>
  <c r="E75" i="1"/>
  <c r="D75" i="1"/>
  <c r="O75" i="1" s="1"/>
  <c r="C75" i="1"/>
  <c r="R75" i="1" s="1"/>
  <c r="E74" i="1"/>
  <c r="D74" i="1"/>
  <c r="O74" i="1" s="1"/>
  <c r="C74" i="1"/>
  <c r="R74" i="1" s="1"/>
  <c r="E73" i="1"/>
  <c r="D73" i="1"/>
  <c r="O73" i="1" s="1"/>
  <c r="C73" i="1"/>
  <c r="R73" i="1" s="1"/>
  <c r="E72" i="1"/>
  <c r="D72" i="1"/>
  <c r="O72" i="1" s="1"/>
  <c r="C72" i="1"/>
  <c r="R72" i="1" s="1"/>
  <c r="E71" i="1"/>
  <c r="D71" i="1"/>
  <c r="O71" i="1" s="1"/>
  <c r="C71" i="1"/>
  <c r="R71" i="1" s="1"/>
  <c r="E70" i="1"/>
  <c r="D70" i="1"/>
  <c r="O70" i="1" s="1"/>
  <c r="C70" i="1"/>
  <c r="R70" i="1" s="1"/>
  <c r="E69" i="1"/>
  <c r="D69" i="1"/>
  <c r="O69" i="1" s="1"/>
  <c r="C69" i="1"/>
  <c r="R69" i="1" s="1"/>
  <c r="E68" i="1"/>
  <c r="D68" i="1"/>
  <c r="O68" i="1" s="1"/>
  <c r="C68" i="1"/>
  <c r="R68" i="1" s="1"/>
  <c r="E67" i="1"/>
  <c r="D67" i="1"/>
  <c r="O67" i="1" s="1"/>
  <c r="C67" i="1"/>
  <c r="R67" i="1" s="1"/>
  <c r="E66" i="1"/>
  <c r="D66" i="1"/>
  <c r="O66" i="1" s="1"/>
  <c r="C66" i="1"/>
  <c r="R66" i="1" s="1"/>
  <c r="E65" i="1"/>
  <c r="D65" i="1"/>
  <c r="O65" i="1" s="1"/>
  <c r="C65" i="1"/>
  <c r="R65" i="1" s="1"/>
  <c r="E64" i="1"/>
  <c r="D64" i="1"/>
  <c r="O64" i="1" s="1"/>
  <c r="C64" i="1"/>
  <c r="R64" i="1" s="1"/>
  <c r="E63" i="1"/>
  <c r="D63" i="1"/>
  <c r="O63" i="1" s="1"/>
  <c r="C63" i="1"/>
  <c r="R63" i="1" s="1"/>
  <c r="E62" i="1"/>
  <c r="D62" i="1"/>
  <c r="O62" i="1" s="1"/>
  <c r="C62" i="1"/>
  <c r="R62" i="1" s="1"/>
  <c r="E61" i="1"/>
  <c r="D61" i="1"/>
  <c r="O61" i="1" s="1"/>
  <c r="C61" i="1"/>
  <c r="R61" i="1" s="1"/>
  <c r="E60" i="1"/>
  <c r="D60" i="1"/>
  <c r="O60" i="1" s="1"/>
  <c r="C60" i="1"/>
  <c r="R60" i="1" s="1"/>
  <c r="E59" i="1"/>
  <c r="D59" i="1"/>
  <c r="O59" i="1" s="1"/>
  <c r="C59" i="1"/>
  <c r="R59" i="1" s="1"/>
  <c r="E58" i="1"/>
  <c r="D58" i="1"/>
  <c r="O58" i="1" s="1"/>
  <c r="C58" i="1"/>
  <c r="R58" i="1" s="1"/>
  <c r="E57" i="1"/>
  <c r="D57" i="1"/>
  <c r="O57" i="1" s="1"/>
  <c r="C57" i="1"/>
  <c r="R57" i="1" s="1"/>
  <c r="E56" i="1"/>
  <c r="D56" i="1"/>
  <c r="O56" i="1" s="1"/>
  <c r="C56" i="1"/>
  <c r="R56" i="1" s="1"/>
  <c r="E55" i="1"/>
  <c r="D55" i="1"/>
  <c r="O55" i="1" s="1"/>
  <c r="C55" i="1"/>
  <c r="R55" i="1" s="1"/>
  <c r="E54" i="1"/>
  <c r="D54" i="1"/>
  <c r="O54" i="1" s="1"/>
  <c r="C54" i="1"/>
  <c r="R54" i="1" s="1"/>
  <c r="E53" i="1"/>
  <c r="D53" i="1"/>
  <c r="O53" i="1" s="1"/>
  <c r="C53" i="1"/>
  <c r="R53" i="1" s="1"/>
  <c r="E52" i="1"/>
  <c r="D52" i="1"/>
  <c r="O52" i="1" s="1"/>
  <c r="C52" i="1"/>
  <c r="R52" i="1" s="1"/>
  <c r="E51" i="1"/>
  <c r="D51" i="1"/>
  <c r="O51" i="1" s="1"/>
  <c r="C51" i="1"/>
  <c r="R51" i="1" s="1"/>
  <c r="E50" i="1"/>
  <c r="D50" i="1"/>
  <c r="O50" i="1" s="1"/>
  <c r="C50" i="1"/>
  <c r="R50" i="1" s="1"/>
  <c r="E49" i="1"/>
  <c r="D49" i="1"/>
  <c r="O49" i="1" s="1"/>
  <c r="C49" i="1"/>
  <c r="R49" i="1" s="1"/>
  <c r="E48" i="1"/>
  <c r="D48" i="1"/>
  <c r="O48" i="1" s="1"/>
  <c r="C48" i="1"/>
  <c r="R48" i="1" s="1"/>
  <c r="E47" i="1"/>
  <c r="D47" i="1"/>
  <c r="O47" i="1" s="1"/>
  <c r="C47" i="1"/>
  <c r="R47" i="1" s="1"/>
  <c r="E46" i="1"/>
  <c r="D46" i="1"/>
  <c r="O46" i="1" s="1"/>
  <c r="C46" i="1"/>
  <c r="R46" i="1" s="1"/>
  <c r="E45" i="1"/>
  <c r="D45" i="1"/>
  <c r="O45" i="1" s="1"/>
  <c r="C45" i="1"/>
  <c r="R45" i="1" s="1"/>
  <c r="E44" i="1"/>
  <c r="D44" i="1"/>
  <c r="O44" i="1" s="1"/>
  <c r="C44" i="1"/>
  <c r="R44" i="1" s="1"/>
  <c r="E43" i="1"/>
  <c r="D43" i="1"/>
  <c r="O43" i="1" s="1"/>
  <c r="C43" i="1"/>
  <c r="R43" i="1" s="1"/>
  <c r="E42" i="1"/>
  <c r="D42" i="1"/>
  <c r="O42" i="1" s="1"/>
  <c r="C42" i="1"/>
  <c r="R42" i="1" s="1"/>
  <c r="E41" i="1"/>
  <c r="D41" i="1"/>
  <c r="O41" i="1" s="1"/>
  <c r="C41" i="1"/>
  <c r="R41" i="1" s="1"/>
  <c r="E40" i="1"/>
  <c r="D40" i="1"/>
  <c r="O40" i="1" s="1"/>
  <c r="C40" i="1"/>
  <c r="R40" i="1" s="1"/>
  <c r="E39" i="1"/>
  <c r="D39" i="1"/>
  <c r="O39" i="1" s="1"/>
  <c r="C39" i="1"/>
  <c r="R39" i="1" s="1"/>
  <c r="E38" i="1"/>
  <c r="D38" i="1"/>
  <c r="O38" i="1" s="1"/>
  <c r="C38" i="1"/>
  <c r="R38" i="1" s="1"/>
  <c r="E37" i="1"/>
  <c r="D37" i="1"/>
  <c r="O37" i="1" s="1"/>
  <c r="C37" i="1"/>
  <c r="R37" i="1" s="1"/>
  <c r="E36" i="1"/>
  <c r="D36" i="1"/>
  <c r="O36" i="1" s="1"/>
  <c r="C36" i="1"/>
  <c r="R36" i="1" s="1"/>
  <c r="E35" i="1"/>
  <c r="D35" i="1"/>
  <c r="O35" i="1" s="1"/>
  <c r="C35" i="1"/>
  <c r="R35" i="1" s="1"/>
  <c r="E34" i="1"/>
  <c r="D34" i="1"/>
  <c r="O34" i="1" s="1"/>
  <c r="C34" i="1"/>
  <c r="R34" i="1" s="1"/>
  <c r="E33" i="1"/>
  <c r="D33" i="1"/>
  <c r="O33" i="1" s="1"/>
  <c r="C33" i="1"/>
  <c r="R33" i="1" s="1"/>
  <c r="E32" i="1"/>
  <c r="D32" i="1"/>
  <c r="O32" i="1" s="1"/>
  <c r="C32" i="1"/>
  <c r="R32" i="1" s="1"/>
  <c r="E31" i="1"/>
  <c r="D31" i="1"/>
  <c r="O31" i="1" s="1"/>
  <c r="C31" i="1"/>
  <c r="R31" i="1" s="1"/>
  <c r="E30" i="1"/>
  <c r="D30" i="1"/>
  <c r="O30" i="1" s="1"/>
  <c r="C30" i="1"/>
  <c r="R30" i="1" s="1"/>
  <c r="E29" i="1"/>
  <c r="D29" i="1"/>
  <c r="O29" i="1" s="1"/>
  <c r="C29" i="1"/>
  <c r="R29" i="1" s="1"/>
  <c r="E28" i="1"/>
  <c r="D28" i="1"/>
  <c r="O28" i="1" s="1"/>
  <c r="C28" i="1"/>
  <c r="R28" i="1" s="1"/>
  <c r="E27" i="1"/>
  <c r="D27" i="1"/>
  <c r="O27" i="1" s="1"/>
  <c r="C27" i="1"/>
  <c r="R27" i="1" s="1"/>
  <c r="E26" i="1"/>
  <c r="D26" i="1"/>
  <c r="O26" i="1" s="1"/>
  <c r="C26" i="1"/>
  <c r="R26" i="1" s="1"/>
  <c r="E25" i="1"/>
  <c r="D25" i="1"/>
  <c r="O25" i="1" s="1"/>
  <c r="C25" i="1"/>
  <c r="R25" i="1" s="1"/>
  <c r="E24" i="1"/>
  <c r="D24" i="1"/>
  <c r="O24" i="1" s="1"/>
  <c r="C24" i="1"/>
  <c r="R24" i="1" s="1"/>
  <c r="E23" i="1"/>
  <c r="D23" i="1"/>
  <c r="O23" i="1" s="1"/>
  <c r="C23" i="1"/>
  <c r="R23" i="1" s="1"/>
  <c r="E22" i="1"/>
  <c r="D22" i="1"/>
  <c r="O22" i="1" s="1"/>
  <c r="C22" i="1"/>
  <c r="R22" i="1" s="1"/>
  <c r="E21" i="1"/>
  <c r="D21" i="1"/>
  <c r="O21" i="1" s="1"/>
  <c r="C21" i="1"/>
  <c r="R21" i="1" s="1"/>
  <c r="E20" i="1"/>
  <c r="D20" i="1"/>
  <c r="O20" i="1" s="1"/>
  <c r="C20" i="1"/>
  <c r="R20" i="1" s="1"/>
  <c r="E19" i="1"/>
  <c r="D19" i="1"/>
  <c r="O19" i="1" s="1"/>
  <c r="C19" i="1"/>
  <c r="R19" i="1" s="1"/>
  <c r="E18" i="1"/>
  <c r="D18" i="1"/>
  <c r="O18" i="1" s="1"/>
  <c r="C18" i="1"/>
  <c r="R18" i="1" s="1"/>
  <c r="E17" i="1"/>
  <c r="D17" i="1"/>
  <c r="O17" i="1" s="1"/>
  <c r="C17" i="1"/>
  <c r="R17" i="1" s="1"/>
  <c r="E16" i="1"/>
  <c r="D16" i="1"/>
  <c r="O16" i="1" s="1"/>
  <c r="C16" i="1"/>
  <c r="R16" i="1" s="1"/>
  <c r="E15" i="1"/>
  <c r="D15" i="1"/>
  <c r="O15" i="1" s="1"/>
  <c r="C15" i="1"/>
  <c r="R15" i="1" s="1"/>
  <c r="E14" i="1"/>
  <c r="D14" i="1"/>
  <c r="O14" i="1" s="1"/>
  <c r="C14" i="1"/>
  <c r="R14" i="1" s="1"/>
  <c r="E13" i="1"/>
  <c r="D13" i="1"/>
  <c r="O13" i="1" s="1"/>
  <c r="C13" i="1"/>
  <c r="R13" i="1" s="1"/>
  <c r="E12" i="1"/>
  <c r="D12" i="1"/>
  <c r="O12" i="1" s="1"/>
  <c r="C12" i="1"/>
  <c r="R12" i="1" s="1"/>
  <c r="E11" i="1"/>
  <c r="D11" i="1"/>
  <c r="O11" i="1" s="1"/>
  <c r="C11" i="1"/>
  <c r="R11" i="1" s="1"/>
  <c r="E10" i="1"/>
  <c r="D10" i="1"/>
  <c r="O10" i="1" s="1"/>
  <c r="C10" i="1"/>
  <c r="R10" i="1" s="1"/>
  <c r="E9" i="1"/>
  <c r="D9" i="1"/>
  <c r="O9" i="1" s="1"/>
  <c r="C9" i="1"/>
  <c r="R9" i="1" s="1"/>
  <c r="E8" i="1"/>
  <c r="D8" i="1"/>
  <c r="O8" i="1" s="1"/>
  <c r="C8" i="1"/>
  <c r="R8" i="1" s="1"/>
  <c r="E7" i="1"/>
  <c r="D7" i="1"/>
  <c r="O7" i="1" s="1"/>
  <c r="C7" i="1"/>
  <c r="R7" i="1" s="1"/>
  <c r="E6" i="1"/>
  <c r="D6" i="1"/>
  <c r="O6" i="1" s="1"/>
  <c r="C6" i="1"/>
  <c r="R6" i="1" s="1"/>
  <c r="E5" i="1"/>
  <c r="D5" i="1"/>
  <c r="O5" i="1" s="1"/>
  <c r="C5" i="1"/>
  <c r="R5" i="1" s="1"/>
  <c r="E4" i="1"/>
  <c r="D4" i="1"/>
  <c r="O4" i="1" s="1"/>
  <c r="C4" i="1"/>
  <c r="R4" i="1" s="1"/>
  <c r="E3" i="1"/>
  <c r="D3" i="1"/>
  <c r="O3" i="1" s="1"/>
  <c r="C3" i="1"/>
  <c r="R3" i="1" s="1"/>
  <c r="E2" i="1"/>
  <c r="D2" i="1"/>
  <c r="O2" i="1" s="1"/>
  <c r="C2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L4" i="2" l="1" a="1"/>
  <c r="L4" i="2" s="1"/>
  <c r="M4" i="2" s="1"/>
  <c r="P4" i="2" a="1"/>
  <c r="P4" i="2" s="1"/>
  <c r="P17" i="2" a="1"/>
  <c r="P17" i="2" s="1"/>
  <c r="L17" i="2" a="1"/>
  <c r="L17" i="2" s="1"/>
  <c r="M17" i="2" s="1"/>
  <c r="U17" i="2" a="1"/>
  <c r="U17" i="2" s="1"/>
  <c r="Q17" i="2" a="1"/>
  <c r="Q17" i="2" s="1"/>
  <c r="R17" i="2" s="1"/>
  <c r="U4" i="2" a="1"/>
  <c r="U4" i="2" s="1"/>
  <c r="Q4" i="2" a="1"/>
  <c r="Q4" i="2" s="1"/>
  <c r="R4" i="2" s="1"/>
  <c r="K4" i="2" a="1"/>
  <c r="K4" i="2" s="1"/>
  <c r="G4" i="2" a="1"/>
  <c r="G4" i="2" s="1"/>
  <c r="H4" i="2" s="1"/>
  <c r="K17" i="2" a="1"/>
  <c r="K17" i="2" s="1"/>
  <c r="G17" i="2" a="1"/>
  <c r="G17" i="2" s="1"/>
  <c r="H17" i="2" s="1"/>
  <c r="H30" i="2" a="1"/>
  <c r="F4" i="2" a="1"/>
  <c r="F4" i="2" s="1"/>
  <c r="B4" i="2" a="1"/>
  <c r="B4" i="2" s="1"/>
  <c r="C4" i="2" s="1"/>
  <c r="B17" i="2" a="1"/>
  <c r="B17" i="2" s="1"/>
  <c r="C17" i="2" s="1"/>
  <c r="F17" i="2" a="1"/>
  <c r="F17" i="2" s="1"/>
  <c r="B30" i="2" a="1"/>
  <c r="R2" i="1"/>
  <c r="B46" i="2" s="1" a="1"/>
  <c r="B46" i="2" s="1"/>
  <c r="N30" i="2" l="1" a="1"/>
  <c r="S37" i="2" s="1"/>
  <c r="B30" i="2"/>
  <c r="G30" i="2" s="1"/>
  <c r="G35" i="2"/>
  <c r="G33" i="2"/>
  <c r="G37" i="2"/>
  <c r="G32" i="2"/>
  <c r="G39" i="2"/>
  <c r="G36" i="2"/>
  <c r="G34" i="2"/>
  <c r="G31" i="2"/>
  <c r="G38" i="2"/>
  <c r="H30" i="2"/>
  <c r="M30" i="2" s="1"/>
  <c r="M35" i="2"/>
  <c r="M37" i="2"/>
  <c r="M32" i="2"/>
  <c r="M39" i="2"/>
  <c r="M34" i="2"/>
  <c r="M31" i="2"/>
  <c r="M36" i="2"/>
  <c r="M38" i="2"/>
  <c r="M33" i="2"/>
  <c r="B43" i="2"/>
  <c r="L39" i="2"/>
  <c r="I36" i="2"/>
  <c r="L37" i="2"/>
  <c r="L38" i="2"/>
  <c r="L36" i="2"/>
  <c r="L35" i="2"/>
  <c r="I39" i="2"/>
  <c r="I37" i="2"/>
  <c r="I38" i="2"/>
  <c r="I35" i="2"/>
  <c r="I34" i="2"/>
  <c r="L34" i="2"/>
  <c r="L33" i="2"/>
  <c r="L32" i="2"/>
  <c r="L31" i="2"/>
  <c r="I33" i="2"/>
  <c r="I32" i="2"/>
  <c r="I31" i="2"/>
  <c r="F39" i="2"/>
  <c r="F36" i="2"/>
  <c r="F34" i="2"/>
  <c r="F38" i="2"/>
  <c r="F37" i="2"/>
  <c r="F35" i="2"/>
  <c r="F33" i="2"/>
  <c r="F31" i="2"/>
  <c r="F32" i="2"/>
  <c r="C39" i="2"/>
  <c r="C36" i="2"/>
  <c r="C35" i="2"/>
  <c r="C32" i="2"/>
  <c r="C38" i="2"/>
  <c r="C37" i="2"/>
  <c r="C34" i="2"/>
  <c r="C31" i="2"/>
  <c r="C33" i="2"/>
  <c r="C12" i="2"/>
  <c r="C10" i="2"/>
  <c r="C6" i="2"/>
  <c r="C7" i="2"/>
  <c r="C5" i="2"/>
  <c r="C13" i="2"/>
  <c r="C11" i="2"/>
  <c r="C9" i="2"/>
  <c r="C8" i="2"/>
  <c r="M7" i="2"/>
  <c r="M5" i="2"/>
  <c r="M13" i="2"/>
  <c r="M9" i="2"/>
  <c r="M11" i="2"/>
  <c r="M12" i="2"/>
  <c r="M8" i="2"/>
  <c r="M6" i="2"/>
  <c r="M10" i="2"/>
  <c r="H8" i="2"/>
  <c r="R10" i="2"/>
  <c r="R9" i="2"/>
  <c r="H9" i="2"/>
  <c r="H19" i="2"/>
  <c r="R13" i="2"/>
  <c r="H18" i="2"/>
  <c r="H7" i="2"/>
  <c r="H25" i="2"/>
  <c r="H6" i="2"/>
  <c r="H11" i="2"/>
  <c r="H23" i="2"/>
  <c r="R6" i="2"/>
  <c r="H13" i="2"/>
  <c r="H22" i="2"/>
  <c r="R11" i="2"/>
  <c r="H21" i="2"/>
  <c r="H5" i="2"/>
  <c r="H26" i="2"/>
  <c r="H12" i="2"/>
  <c r="H24" i="2"/>
  <c r="H20" i="2"/>
  <c r="H10" i="2"/>
  <c r="R12" i="2"/>
  <c r="R8" i="2"/>
  <c r="C18" i="2"/>
  <c r="R7" i="2"/>
  <c r="R26" i="2"/>
  <c r="R21" i="2"/>
  <c r="R18" i="2"/>
  <c r="R23" i="2"/>
  <c r="R20" i="2"/>
  <c r="R25" i="2"/>
  <c r="R22" i="2"/>
  <c r="M18" i="2"/>
  <c r="M25" i="2"/>
  <c r="M22" i="2"/>
  <c r="M20" i="2"/>
  <c r="C21" i="2"/>
  <c r="R24" i="2"/>
  <c r="C25" i="2"/>
  <c r="C23" i="2"/>
  <c r="M24" i="2"/>
  <c r="M23" i="2"/>
  <c r="R19" i="2"/>
  <c r="C20" i="2"/>
  <c r="M21" i="2"/>
  <c r="C22" i="2"/>
  <c r="C19" i="2"/>
  <c r="M26" i="2"/>
  <c r="C26" i="2"/>
  <c r="M19" i="2"/>
  <c r="C24" i="2"/>
  <c r="R5" i="2"/>
  <c r="U32" i="2" l="1"/>
  <c r="U39" i="2"/>
  <c r="T37" i="2"/>
  <c r="R39" i="2"/>
  <c r="R38" i="2"/>
  <c r="R31" i="2"/>
  <c r="N30" i="2"/>
  <c r="U30" i="2" s="1"/>
  <c r="O33" i="2"/>
  <c r="O31" i="2"/>
  <c r="O32" i="2"/>
  <c r="R35" i="2"/>
  <c r="O36" i="2"/>
  <c r="S31" i="2"/>
  <c r="U33" i="2"/>
  <c r="T38" i="2"/>
  <c r="T31" i="2"/>
  <c r="R36" i="2"/>
  <c r="T36" i="2"/>
  <c r="R33" i="2"/>
  <c r="U31" i="2"/>
  <c r="R37" i="2"/>
  <c r="S34" i="2"/>
  <c r="R34" i="2"/>
  <c r="O35" i="2"/>
  <c r="U36" i="2"/>
  <c r="U37" i="2"/>
  <c r="T34" i="2"/>
  <c r="T35" i="2"/>
  <c r="S39" i="2"/>
  <c r="S33" i="2"/>
  <c r="S32" i="2"/>
  <c r="U35" i="2"/>
  <c r="U34" i="2"/>
  <c r="S36" i="2"/>
  <c r="U38" i="2"/>
  <c r="O38" i="2"/>
  <c r="T33" i="2"/>
  <c r="T32" i="2"/>
  <c r="O37" i="2"/>
  <c r="T39" i="2"/>
  <c r="O34" i="2"/>
  <c r="S35" i="2"/>
  <c r="R32" i="2"/>
  <c r="O39" i="2"/>
  <c r="S38" i="2"/>
  <c r="T30" i="2"/>
  <c r="F43" i="2"/>
  <c r="U43" i="2"/>
  <c r="I43" i="2"/>
  <c r="T43" i="2"/>
  <c r="H43" i="2"/>
  <c r="S43" i="2"/>
  <c r="G43" i="2"/>
  <c r="R43" i="2"/>
  <c r="Q43" i="2"/>
  <c r="P43" i="2"/>
  <c r="O43" i="2"/>
  <c r="N43" i="2"/>
  <c r="M43" i="2"/>
  <c r="L43" i="2"/>
  <c r="K43" i="2"/>
  <c r="J43" i="2"/>
  <c r="C43" i="2"/>
  <c r="F30" i="2"/>
  <c r="L30" i="2"/>
  <c r="I30" i="2"/>
  <c r="C30" i="2"/>
  <c r="S30" i="2" l="1"/>
  <c r="O30" i="2"/>
  <c r="R30" i="2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<sst xmlns="http://schemas.openxmlformats.org/spreadsheetml/2006/main" count="203" uniqueCount="153">
  <si>
    <t>Symbol</t>
  </si>
  <si>
    <t>Open</t>
  </si>
  <si>
    <t>High</t>
  </si>
  <si>
    <t>Low</t>
  </si>
  <si>
    <t>S.AAPL</t>
  </si>
  <si>
    <t>S.ABNB</t>
  </si>
  <si>
    <t>S.ADBE</t>
  </si>
  <si>
    <t>S.ADI</t>
  </si>
  <si>
    <t>S.ADP</t>
  </si>
  <si>
    <t>S.ADSK</t>
  </si>
  <si>
    <t>S.AEP</t>
  </si>
  <si>
    <t>S.AMAT</t>
  </si>
  <si>
    <t>S.AMD</t>
  </si>
  <si>
    <t>S.AMGN</t>
  </si>
  <si>
    <t>S.AMZN</t>
  </si>
  <si>
    <t>S.APP</t>
  </si>
  <si>
    <t>S.AVGO</t>
  </si>
  <si>
    <t>S.AXON</t>
  </si>
  <si>
    <t>S.BKNG</t>
  </si>
  <si>
    <t>S.BKR</t>
  </si>
  <si>
    <t>S.CDNS</t>
  </si>
  <si>
    <t>S.CEG</t>
  </si>
  <si>
    <t>S.CMCSA</t>
  </si>
  <si>
    <t>S.COST</t>
  </si>
  <si>
    <t>S.CPRT</t>
  </si>
  <si>
    <t>S.CRWD</t>
  </si>
  <si>
    <t>S.CSCO</t>
  </si>
  <si>
    <t>S.CSX</t>
  </si>
  <si>
    <t>S.CTAS</t>
  </si>
  <si>
    <t>S.DASH</t>
  </si>
  <si>
    <t>S.DDOG</t>
  </si>
  <si>
    <t>S.DXCM</t>
  </si>
  <si>
    <t>S.EXC</t>
  </si>
  <si>
    <t>S.FANG</t>
  </si>
  <si>
    <t>S.FAST</t>
  </si>
  <si>
    <t>S.FTNT</t>
  </si>
  <si>
    <t>S.GEHC</t>
  </si>
  <si>
    <t>S.GILD</t>
  </si>
  <si>
    <t>S.GOOG</t>
  </si>
  <si>
    <t>S.GOOGL</t>
  </si>
  <si>
    <t>S.HON</t>
  </si>
  <si>
    <t>S.HONA</t>
  </si>
  <si>
    <t>S.IDXX</t>
  </si>
  <si>
    <t>S.INTC</t>
  </si>
  <si>
    <t>S.INTU</t>
  </si>
  <si>
    <t>S.ISRG</t>
  </si>
  <si>
    <t>S.KDP</t>
  </si>
  <si>
    <t>S.KHC</t>
  </si>
  <si>
    <t>S.KLAC</t>
  </si>
  <si>
    <t>S.LIN</t>
  </si>
  <si>
    <t>S.LITE</t>
  </si>
  <si>
    <t>S.LRCX</t>
  </si>
  <si>
    <t>S.MAR</t>
  </si>
  <si>
    <t>S.MCHP</t>
  </si>
  <si>
    <t>S.MDLZ</t>
  </si>
  <si>
    <t>S.META</t>
  </si>
  <si>
    <t>S.MNST</t>
  </si>
  <si>
    <t>S.MPWR</t>
  </si>
  <si>
    <t>S.MRVL</t>
  </si>
  <si>
    <t>S.MSFT</t>
  </si>
  <si>
    <t>S.MU</t>
  </si>
  <si>
    <t>S.NFLX</t>
  </si>
  <si>
    <t>S.NVDA</t>
  </si>
  <si>
    <t>S.NXPI</t>
  </si>
  <si>
    <t>S.ODFL</t>
  </si>
  <si>
    <t>S.ORLY</t>
  </si>
  <si>
    <t>S.PANW</t>
  </si>
  <si>
    <t>S.PAYX</t>
  </si>
  <si>
    <t>S.PCAR</t>
  </si>
  <si>
    <t>S.PEP</t>
  </si>
  <si>
    <t>S.PLTR</t>
  </si>
  <si>
    <t>S.PYPL</t>
  </si>
  <si>
    <t>S.QCOM</t>
  </si>
  <si>
    <t>S.REGN</t>
  </si>
  <si>
    <t>S.ROP</t>
  </si>
  <si>
    <t>S.ROST</t>
  </si>
  <si>
    <t>S.SBUX</t>
  </si>
  <si>
    <t>S.SNDK</t>
  </si>
  <si>
    <t>S.SNPS</t>
  </si>
  <si>
    <t>S.STX</t>
  </si>
  <si>
    <t>S.TER</t>
  </si>
  <si>
    <t>S.TMUS</t>
  </si>
  <si>
    <t>S.TSLA</t>
  </si>
  <si>
    <t>S.TTWO</t>
  </si>
  <si>
    <t>S.TXN</t>
  </si>
  <si>
    <t>S.VRTX</t>
  </si>
  <si>
    <t>S.WBD</t>
  </si>
  <si>
    <t>S.WDAY</t>
  </si>
  <si>
    <t>S.WDC</t>
  </si>
  <si>
    <t>S.WMT</t>
  </si>
  <si>
    <t>S.XEL</t>
  </si>
  <si>
    <t>Company</t>
  </si>
  <si>
    <t>Last Trade</t>
  </si>
  <si>
    <t>NC</t>
  </si>
  <si>
    <t>%NC</t>
  </si>
  <si>
    <t>Weekly</t>
  </si>
  <si>
    <t>Monthly</t>
  </si>
  <si>
    <t>Qtrly</t>
  </si>
  <si>
    <t>Annual</t>
  </si>
  <si>
    <t>Quarterly</t>
  </si>
  <si>
    <t>Volume</t>
  </si>
  <si>
    <t>Vol/MA</t>
  </si>
  <si>
    <t>Vol/21 MA</t>
  </si>
  <si>
    <t>Today's Top Ten Volume Percentage Ratios</t>
  </si>
  <si>
    <t>NC/21 ATR</t>
  </si>
  <si>
    <t>ATR</t>
  </si>
  <si>
    <t>NC/21 MA</t>
  </si>
  <si>
    <t>Today's Top Ten NC/21-day ATR Percentage Ratios</t>
  </si>
  <si>
    <t>MA</t>
  </si>
  <si>
    <t>STDV</t>
  </si>
  <si>
    <t>Z-Score</t>
  </si>
  <si>
    <t>Close</t>
  </si>
  <si>
    <t>Bottom Quarterly Ten Percentage Changes</t>
  </si>
  <si>
    <t>Top Ten Weekly Percentage Changes</t>
  </si>
  <si>
    <t>Top Ten Monthly Percentage Changes</t>
  </si>
  <si>
    <t>Top Ten Quarterly Percentage Changes</t>
  </si>
  <si>
    <t>Top Ten Annual Percentage Changes</t>
  </si>
  <si>
    <t>Bottom Ten Monthly Percentage Changes</t>
  </si>
  <si>
    <t>Bottom Ten Annual Percentage Changes</t>
  </si>
  <si>
    <t>Today's Ten Top Z-Scores</t>
  </si>
  <si>
    <t>Bottom Ten Weekly Percentage Changes</t>
  </si>
  <si>
    <t>MA (21)</t>
  </si>
  <si>
    <t>STDV (21)</t>
  </si>
  <si>
    <t>A large amount of data is pulled and may take a minute to populate.</t>
  </si>
  <si>
    <t>S.ALAB</t>
  </si>
  <si>
    <t>S.ALNY</t>
  </si>
  <si>
    <t>S.ARM</t>
  </si>
  <si>
    <t>S.ASML</t>
  </si>
  <si>
    <t>S.CCEP</t>
  </si>
  <si>
    <t>S.CRWV</t>
  </si>
  <si>
    <t>S.FER</t>
  </si>
  <si>
    <t>S.MELI</t>
  </si>
  <si>
    <t>S.MSTR</t>
  </si>
  <si>
    <t>S.NBIS</t>
  </si>
  <si>
    <t>S.PDD</t>
  </si>
  <si>
    <t>S.RKLB</t>
  </si>
  <si>
    <t>S.SHOP</t>
  </si>
  <si>
    <t>S.SPCX</t>
  </si>
  <si>
    <t>S.TRI</t>
  </si>
  <si>
    <t xml:space="preserve">Open: </t>
  </si>
  <si>
    <t xml:space="preserve">High: </t>
  </si>
  <si>
    <t xml:space="preserve">Low: </t>
  </si>
  <si>
    <t xml:space="preserve">Last: </t>
  </si>
  <si>
    <t xml:space="preserve">NC: </t>
  </si>
  <si>
    <t xml:space="preserve">%NC: </t>
  </si>
  <si>
    <t>Volume:</t>
  </si>
  <si>
    <t>Ratio:</t>
  </si>
  <si>
    <t xml:space="preserve">ATR: </t>
  </si>
  <si>
    <t xml:space="preserve">NC/21 ATR: </t>
  </si>
  <si>
    <t xml:space="preserve">MA: </t>
  </si>
  <si>
    <t xml:space="preserve">STDV: </t>
  </si>
  <si>
    <t xml:space="preserve">Z-Score: </t>
  </si>
  <si>
    <t>S.QQQ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</si>
</sst>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5" x14ac:knownFonts="1">
    <font>
      <sz val="11"/>
      <color theme="1"/>
      <name val="Century Gothic"/>
      <family val="2"/>
    </font>
    <font>
      <sz val="10"/>
      <color rgb="FFFF0000"/>
      <name val="Arial"/>
      <family val="2"/>
    </font>
    <font>
      <sz val="11"/>
      <color theme="0"/>
      <name val="Century Gothic"/>
      <family val="2"/>
    </font>
    <font>
      <sz val="18"/>
      <color theme="1"/>
      <name val="Century Gothic"/>
      <family val="2"/>
    </font>
    <font>
      <sz val="18"/>
      <color theme="0"/>
      <name val="Century Gothic"/>
      <family val="2"/>
    </font>
  </fonts>
  <fills count="6">
    <fill>
      <patternFill patternType="none"/>
    </fill>
    <fill>
      <patternFill patternType="gray125"/>
    </fill>
    <fill>
      <gradientFill degree="270">
        <stop position="0">
          <color theme="3" tint="0.49803155613879818"/>
        </stop>
        <stop position="1">
          <color rgb="FF002060"/>
        </stop>
      </gradientFill>
    </fill>
    <fill>
      <gradientFill degree="90">
        <stop position="0">
          <color theme="3" tint="0.49803155613879818"/>
        </stop>
        <stop position="1">
          <color rgb="FF002060"/>
        </stop>
      </gradientFill>
    </fill>
    <fill>
      <gradientFill degree="90">
        <stop position="0">
          <color theme="3" tint="0.49803155613879818"/>
        </stop>
        <stop position="0.5">
          <color rgb="FF002060"/>
        </stop>
        <stop position="1">
          <color theme="3" tint="0.49803155613879818"/>
        </stop>
      </gradientFill>
    </fill>
    <fill>
      <gradientFill degree="90">
        <stop position="0">
          <color rgb="FF002060"/>
        </stop>
        <stop position="0.5">
          <color theme="3" tint="0.49803155613879818"/>
        </stop>
        <stop position="1">
          <color rgb="FF002060"/>
        </stop>
      </gradientFill>
    </fill>
  </fills>
  <borders count="10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applyAlignment="1">
      <alignment horizontal="center" shrinkToFit="1"/>
    </xf>
    <xf numFmtId="1" fontId="0" fillId="0" borderId="0" xfId="0" applyNumberFormat="1" applyAlignment="1">
      <alignment horizontal="center"/>
    </xf>
    <xf numFmtId="0" fontId="0" fillId="0" borderId="0" xfId="0" applyAlignment="1">
      <alignment shrinkToFit="1"/>
    </xf>
    <xf numFmtId="10" fontId="0" fillId="0" borderId="0" xfId="0" applyNumberFormat="1" applyAlignment="1">
      <alignment horizontal="center" shrinkToFit="1"/>
    </xf>
    <xf numFmtId="2" fontId="0" fillId="0" borderId="0" xfId="0" applyNumberFormat="1" applyAlignment="1">
      <alignment horizontal="center" shrinkToFit="1"/>
    </xf>
    <xf numFmtId="2" fontId="0" fillId="0" borderId="0" xfId="0" quotePrefix="1" applyNumberFormat="1" applyAlignment="1">
      <alignment horizontal="center"/>
    </xf>
    <xf numFmtId="2" fontId="0" fillId="0" borderId="0" xfId="0" applyNumberFormat="1" applyAlignment="1">
      <alignment shrinkToFit="1"/>
    </xf>
    <xf numFmtId="0" fontId="2" fillId="3" borderId="1" xfId="0" applyFont="1" applyFill="1" applyBorder="1" applyAlignment="1">
      <alignment horizontal="center" shrinkToFit="1"/>
    </xf>
    <xf numFmtId="0" fontId="0" fillId="0" borderId="1" xfId="0" applyBorder="1" applyAlignment="1">
      <alignment horizontal="center" shrinkToFit="1"/>
    </xf>
    <xf numFmtId="10" fontId="0" fillId="0" borderId="1" xfId="0" applyNumberFormat="1" applyBorder="1" applyAlignment="1">
      <alignment horizontal="center" shrinkToFit="1"/>
    </xf>
    <xf numFmtId="2" fontId="0" fillId="0" borderId="1" xfId="0" applyNumberFormat="1" applyBorder="1" applyAlignment="1">
      <alignment horizontal="center" shrinkToFit="1"/>
    </xf>
    <xf numFmtId="0" fontId="0" fillId="0" borderId="1" xfId="0" quotePrefix="1" applyBorder="1" applyAlignment="1">
      <alignment horizontal="center" shrinkToFit="1"/>
    </xf>
    <xf numFmtId="1" fontId="0" fillId="0" borderId="1" xfId="0" applyNumberFormat="1" applyBorder="1" applyAlignment="1">
      <alignment horizontal="center" shrinkToFit="1"/>
    </xf>
    <xf numFmtId="2" fontId="2" fillId="3" borderId="1" xfId="0" applyNumberFormat="1" applyFont="1" applyFill="1" applyBorder="1" applyAlignment="1">
      <alignment horizontal="center" shrinkToFit="1"/>
    </xf>
    <xf numFmtId="10" fontId="0" fillId="0" borderId="2" xfId="0" applyNumberFormat="1" applyBorder="1" applyAlignment="1">
      <alignment horizontal="center" shrinkToFit="1"/>
    </xf>
    <xf numFmtId="10" fontId="0" fillId="0" borderId="3" xfId="0" applyNumberFormat="1" applyBorder="1" applyAlignment="1">
      <alignment horizontal="center" shrinkToFit="1"/>
    </xf>
    <xf numFmtId="0" fontId="0" fillId="0" borderId="4" xfId="0" applyBorder="1" applyAlignment="1">
      <alignment shrinkToFit="1"/>
    </xf>
    <xf numFmtId="0" fontId="0" fillId="0" borderId="3" xfId="0" applyBorder="1" applyAlignment="1">
      <alignment horizontal="center" shrinkToFit="1"/>
    </xf>
    <xf numFmtId="2" fontId="0" fillId="0" borderId="3" xfId="0" applyNumberFormat="1" applyBorder="1" applyAlignment="1">
      <alignment horizontal="center" shrinkToFit="1"/>
    </xf>
    <xf numFmtId="10" fontId="0" fillId="0" borderId="2" xfId="0" quotePrefix="1" applyNumberFormat="1" applyBorder="1" applyAlignment="1">
      <alignment horizontal="center" shrinkToFit="1"/>
    </xf>
    <xf numFmtId="0" fontId="2" fillId="0" borderId="0" xfId="0" applyFont="1"/>
    <xf numFmtId="0" fontId="2" fillId="0" borderId="0" xfId="0" applyFont="1" applyAlignment="1">
      <alignment shrinkToFit="1"/>
    </xf>
    <xf numFmtId="164" fontId="3" fillId="0" borderId="0" xfId="0" applyNumberFormat="1" applyFont="1" applyAlignment="1">
      <alignment horizontal="center" vertic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 shrinkToFit="1"/>
    </xf>
    <xf numFmtId="2" fontId="2" fillId="4" borderId="1" xfId="0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/>
    </xf>
    <xf numFmtId="10" fontId="2" fillId="4" borderId="1" xfId="0" applyNumberFormat="1" applyFont="1" applyFill="1" applyBorder="1" applyAlignment="1">
      <alignment horizontal="center" shrinkToFit="1"/>
    </xf>
    <xf numFmtId="0" fontId="2" fillId="0" borderId="0" xfId="0" applyFont="1" applyAlignment="1" applyProtection="1">
      <alignment shrinkToFit="1"/>
      <protection locked="0"/>
    </xf>
    <xf numFmtId="0" fontId="0" fillId="0" borderId="0" xfId="0" applyAlignment="1" applyProtection="1">
      <alignment shrinkToFit="1"/>
      <protection locked="0"/>
    </xf>
    <xf numFmtId="0" fontId="0" fillId="0" borderId="1" xfId="0" applyBorder="1" applyAlignment="1">
      <alignment horizontal="right" shrinkToFit="1"/>
    </xf>
    <xf numFmtId="2" fontId="0" fillId="0" borderId="9" xfId="0" applyNumberFormat="1" applyBorder="1" applyAlignment="1">
      <alignment horizontal="center" shrinkToFit="1"/>
    </xf>
    <xf numFmtId="10" fontId="0" fillId="0" borderId="9" xfId="0" applyNumberFormat="1" applyBorder="1" applyAlignment="1">
      <alignment horizontal="center" shrinkToFit="1"/>
    </xf>
    <xf numFmtId="3" fontId="0" fillId="0" borderId="9" xfId="0" applyNumberFormat="1" applyBorder="1" applyAlignment="1">
      <alignment shrinkToFit="1"/>
    </xf>
    <xf numFmtId="0" fontId="0" fillId="0" borderId="0" xfId="0" applyAlignment="1">
      <alignment horizontal="center" shrinkToFit="1"/>
    </xf>
    <xf numFmtId="0" fontId="0" fillId="0" borderId="1" xfId="0" applyBorder="1" applyAlignment="1">
      <alignment horizontal="center" shrinkToFit="1"/>
    </xf>
    <xf numFmtId="0" fontId="2" fillId="3" borderId="1" xfId="0" applyFont="1" applyFill="1" applyBorder="1" applyAlignment="1">
      <alignment horizontal="center" shrinkToFit="1"/>
    </xf>
    <xf numFmtId="0" fontId="2" fillId="2" borderId="1" xfId="0" applyFont="1" applyFill="1" applyBorder="1" applyAlignment="1">
      <alignment horizontal="center" shrinkToFit="1"/>
    </xf>
    <xf numFmtId="0" fontId="0" fillId="0" borderId="0" xfId="0" applyAlignment="1">
      <alignment horizontal="center" vertical="center" textRotation="90" shrinkToFit="1"/>
    </xf>
    <xf numFmtId="0" fontId="2" fillId="4" borderId="1" xfId="0" applyFont="1" applyFill="1" applyBorder="1" applyAlignment="1">
      <alignment horizontal="center"/>
    </xf>
    <xf numFmtId="164" fontId="4" fillId="5" borderId="5" xfId="0" applyNumberFormat="1" applyFont="1" applyFill="1" applyBorder="1" applyAlignment="1">
      <alignment horizontal="center" vertical="center" shrinkToFit="1"/>
    </xf>
    <xf numFmtId="0" fontId="2" fillId="5" borderId="6" xfId="0" applyFont="1" applyFill="1" applyBorder="1" applyAlignment="1">
      <alignment shrinkToFit="1"/>
    </xf>
    <xf numFmtId="0" fontId="2" fillId="5" borderId="7" xfId="0" applyFont="1" applyFill="1" applyBorder="1" applyAlignment="1">
      <alignment shrinkToFit="1"/>
    </xf>
    <xf numFmtId="0" fontId="2" fillId="5" borderId="8" xfId="0" applyFont="1" applyFill="1" applyBorder="1" applyAlignment="1">
      <alignment shrinkToFit="1"/>
    </xf>
    <xf numFmtId="2" fontId="2" fillId="3" borderId="1" xfId="0" applyNumberFormat="1" applyFont="1" applyFill="1" applyBorder="1" applyAlignment="1">
      <alignment horizontal="center" shrinkToFit="1"/>
    </xf>
    <xf numFmtId="0" fontId="0" fillId="0" borderId="2" xfId="0" applyBorder="1" applyAlignment="1">
      <alignment horizontal="center" shrinkToFit="1"/>
    </xf>
    <xf numFmtId="0" fontId="0" fillId="0" borderId="9" xfId="0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0" fillId="0" borderId="8" xfId="0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241.8433333333</v>
        <stp/>
        <stp>StudyData</stp>
        <stp>S.ADBE</stp>
        <stp>MA</stp>
        <stp>InputChoice=Close,MAType=Sim,Period=21</stp>
        <stp>MA</stp>
        <stp>D</stp>
        <stp/>
        <stp>all</stp>
        <stp/>
        <stp/>
        <stp/>
        <stp>T</stp>
        <tr r="P4" s="1"/>
      </tp>
      <tp>
        <v>0.94238095239999997</v>
        <stp/>
        <stp>StudyData</stp>
        <stp>ATR(S.KDP,MAType:=Sim,Period:=21)</stp>
        <stp>Bar</stp>
        <stp/>
        <stp>Close</stp>
        <stp>D</stp>
        <stp/>
        <stp/>
        <stp/>
        <stp/>
        <stp/>
        <stp>T</stp>
        <tr r="O51" s="1"/>
      </tp>
      <tp>
        <v>0.84428571429999999</v>
        <stp/>
        <stp>StudyData</stp>
        <stp>ATR(S.KHC,MAType:=Sim,Period:=21)</stp>
        <stp>Bar</stp>
        <stp/>
        <stp>Close</stp>
        <stp>D</stp>
        <stp/>
        <stp/>
        <stp/>
        <stp/>
        <stp/>
        <stp>T</stp>
        <tr r="O52" s="1"/>
      </tp>
      <tp>
        <v>15.523127840700001</v>
        <stp/>
        <stp>StudyData</stp>
        <stp>S.WDAY</stp>
        <stp>StdDev</stp>
        <stp>InputChoice=Close,Period1=21</stp>
        <stp>STDDEV</stp>
        <stp>D</stp>
        <stp/>
        <stp>all</stp>
        <stp/>
        <stp/>
        <stp/>
        <stp>T</stp>
        <tr r="Q100" s="1"/>
      </tp>
      <tp t="s">
        <v>Linde PLC</v>
        <stp/>
        <stp>ContractData</stp>
        <stp>S.LIN</stp>
        <stp>LongDescription</stp>
        <stp/>
        <stp>T</stp>
        <tr r="B54" s="1"/>
      </tp>
      <tp t="s">
        <v>MARRIOTT INT CL A CM</v>
        <stp/>
        <stp>ContractData</stp>
        <stp>S.MAR</stp>
        <stp>LongDescription</stp>
        <stp/>
        <stp>T</stp>
        <tr r="H20" s="2"/>
        <tr r="B57" s="1"/>
      </tp>
      <tp t="s">
        <v>KRAFT HEINZ CO CMN</v>
        <stp/>
        <stp>ContractData</stp>
        <stp>S.KHC</stp>
        <stp>LongDescription</stp>
        <stp/>
        <stp>T</stp>
        <tr r="H25" s="2"/>
        <tr r="B52" s="1"/>
      </tp>
      <tp t="s">
        <v>KEURIG DR PEPPER INC</v>
        <stp/>
        <stp>ContractData</stp>
        <stp>S.KDP</stp>
        <stp>LongDescription</stp>
        <stp/>
        <stp>T</stp>
        <tr r="C24" s="2"/>
        <tr r="H21" s="2"/>
        <tr r="B51" s="1"/>
      </tp>
      <tp t="s">
        <v>HONEYWELL INTL INC</v>
        <stp/>
        <stp>ContractData</stp>
        <stp>S.HON</stp>
        <stp>LongDescription</stp>
        <stp/>
        <stp>T</stp>
        <tr r="B45" s="1"/>
      </tp>
      <tp t="s">
        <v>FERROVIAL N.V. OS</v>
        <stp/>
        <stp>ContractData</stp>
        <stp>S.FER</stp>
        <stp>LongDescription</stp>
        <stp/>
        <stp>T</stp>
        <tr r="B39" s="1"/>
      </tp>
      <tp>
        <v>121.4071428571</v>
        <stp/>
        <stp>StudyData</stp>
        <stp>S.SPCX</stp>
        <stp>MA</stp>
        <stp>InputChoice=Close,MAType=Sim,Period=21</stp>
        <stp>MA</stp>
        <stp>D</stp>
        <stp/>
        <stp>all</stp>
        <stp/>
        <stp/>
        <stp/>
        <stp>T</stp>
        <tr r="P90" s="1"/>
      </tp>
      <tp>
        <v>308.01571428570003</v>
        <stp/>
        <stp>StudyData</stp>
        <stp>S.LRCX</stp>
        <stp>MA</stp>
        <stp>InputChoice=Close,MAType=Sim,Period=21</stp>
        <stp>MA</stp>
        <stp>D</stp>
        <stp/>
        <stp>all</stp>
        <stp/>
        <stp/>
        <stp/>
        <stp>T</stp>
        <tr r="P56" s="1"/>
      </tp>
      <tp t="s">
        <v>EXELON CORP CMN STK</v>
        <stp/>
        <stp>ContractData</stp>
        <stp>S.EXC</stp>
        <stp>LongDescription</stp>
        <stp/>
        <stp>T</stp>
        <tr r="B36" s="1"/>
      </tp>
      <tp t="s">
        <v>BAKER HUGHES CO</v>
        <stp/>
        <stp>ContractData</stp>
        <stp>S.BKR</stp>
        <stp>LongDescription</stp>
        <stp/>
        <stp>T</stp>
        <tr r="O38" s="2"/>
        <tr r="C12" s="2"/>
        <tr r="I35" s="2"/>
        <tr r="B21" s="1"/>
      </tp>
      <tp t="s">
        <v>CONSTELLATION EN CM</v>
        <stp/>
        <stp>ContractData</stp>
        <stp>S.CEG</stp>
        <stp>LongDescription</stp>
        <stp/>
        <stp>T</stp>
        <tr r="R24" s="2"/>
        <tr r="B24" s="1"/>
      </tp>
      <tp t="s">
        <v>CSX Corporation</v>
        <stp/>
        <stp>ContractData</stp>
        <stp>S.CSX</stp>
        <stp>LongDescription</stp>
        <stp/>
        <stp>T</stp>
        <tr r="B31" s="1"/>
      </tp>
      <tp t="s">
        <v>ADV MICRO DEVICES</v>
        <stp/>
        <stp>ContractData</stp>
        <stp>S.AMD</stp>
        <stp>LongDescription</stp>
        <stp/>
        <stp>T</stp>
        <tr r="B12" s="1"/>
      </tp>
      <tp t="s">
        <v>AMER ELC PWR CO CMN</v>
        <stp/>
        <stp>ContractData</stp>
        <stp>S.AEP</stp>
        <stp>LongDescription</stp>
        <stp/>
        <stp>T</stp>
        <tr r="C26" s="2"/>
        <tr r="H26" s="2"/>
        <tr r="B8" s="1"/>
      </tp>
      <tp t="s">
        <v>AUTOMATIC DATA PROCS</v>
        <stp/>
        <stp>ContractData</stp>
        <stp>S.ADP</stp>
        <stp>LongDescription</stp>
        <stp/>
        <stp>T</stp>
        <tr r="B6" s="1"/>
      </tp>
      <tp t="s">
        <v>Analog Devices Inc</v>
        <stp/>
        <stp>ContractData</stp>
        <stp>S.ADI</stp>
        <stp>LongDescription</stp>
        <stp/>
        <stp>T</stp>
        <tr r="B5" s="1"/>
      </tp>
      <tp t="s">
        <v>APPLOVIN CORP CLA CM</v>
        <stp/>
        <stp>ContractData</stp>
        <stp>S.APP</stp>
        <stp>LongDescription</stp>
        <stp/>
        <stp>T</stp>
        <tr r="H19" s="2"/>
        <tr r="R18" s="2"/>
        <tr r="M19" s="2"/>
        <tr r="B15" s="1"/>
      </tp>
      <tp t="s">
        <v>ARM HOLDINGS PLC ADS</v>
        <stp/>
        <stp>ContractData</stp>
        <stp>S.ARM</stp>
        <stp>LongDescription</stp>
        <stp/>
        <stp>T</stp>
        <tr r="R11" s="2"/>
        <tr r="C18" s="2"/>
        <tr r="B16" s="1"/>
      </tp>
      <tp t="s">
        <v>Xcel Energy Inc</v>
        <stp/>
        <stp>ContractData</stp>
        <stp>S.XEL</stp>
        <stp>LongDescription</stp>
        <stp/>
        <stp>T</stp>
        <tr r="B103" s="1"/>
      </tp>
      <tp>
        <v>6.3969571230981943</v>
        <stp/>
        <stp>StudyData</stp>
        <stp>S.MDLZ</stp>
        <stp>PCB</stp>
        <stp>BaseType=Index,Index=1</stp>
        <stp>Close</stp>
        <stp>Q</stp>
        <stp>0</stp>
        <stp>all</stp>
        <stp/>
        <stp/>
        <stp/>
        <stp>T</stp>
        <tr r="K59" s="1"/>
      </tp>
      <tp>
        <v>-1.708992173774158</v>
        <stp/>
        <stp>StudyData</stp>
        <stp>S.MDLZ</stp>
        <stp>PCB</stp>
        <stp>BaseType=Index,Index=1</stp>
        <stp>Close</stp>
        <stp>W</stp>
        <stp>0</stp>
        <stp>all</stp>
        <stp/>
        <stp/>
        <stp/>
        <stp>T</stp>
        <tr r="I59" s="1"/>
      </tp>
      <tp>
        <v>14.322868289058148</v>
        <stp/>
        <stp>StudyData</stp>
        <stp>S.MDLZ</stp>
        <stp>PCB</stp>
        <stp>BaseType=Index,Index=1</stp>
        <stp>Close</stp>
        <stp>A</stp>
        <stp>0</stp>
        <stp>all</stp>
        <stp/>
        <stp/>
        <stp/>
        <stp>T</stp>
        <tr r="L59" s="1"/>
      </tp>
      <tp>
        <v>-1.2357567003691272</v>
        <stp/>
        <stp>StudyData</stp>
        <stp>S.MDLZ</stp>
        <stp>PCB</stp>
        <stp>BaseType=Index,Index=1</stp>
        <stp>Close</stp>
        <stp>M</stp>
        <stp>0</stp>
        <stp>all</stp>
        <stp/>
        <stp/>
        <stp/>
        <stp>T</stp>
        <tr r="J59" s="1"/>
      </tp>
      <tp t="s">
        <v>WALMART INC CMN</v>
        <stp/>
        <stp>ContractData</stp>
        <stp>S.WMT</stp>
        <stp>LongDescription</stp>
        <stp/>
        <stp>T</stp>
        <tr r="B102" s="1"/>
      </tp>
      <tp t="s">
        <v>WESTERN DIGITAL CP</v>
        <stp/>
        <stp>ContractData</stp>
        <stp>S.WDC</stp>
        <stp>LongDescription</stp>
        <stp/>
        <stp>T</stp>
        <tr r="H18" s="2"/>
        <tr r="M22" s="2"/>
        <tr r="R9" s="2"/>
        <tr r="B101" s="1"/>
      </tp>
      <tp t="s">
        <v>WRNR BRS DS CM WI</v>
        <stp/>
        <stp>ContractData</stp>
        <stp>S.WBD</stp>
        <stp>LongDescription</stp>
        <stp/>
        <stp>T</stp>
        <tr r="B99" s="1"/>
      </tp>
      <tp t="s">
        <v>TERADYNE INC CMN</v>
        <stp/>
        <stp>ContractData</stp>
        <stp>S.TER</stp>
        <stp>LongDescription</stp>
        <stp/>
        <stp>T</stp>
        <tr r="C23" s="2"/>
        <tr r="B92" s="1"/>
      </tp>
      <tp t="s">
        <v>TEXAS INSTRUMENTS</v>
        <stp/>
        <stp>ContractData</stp>
        <stp>S.TXN</stp>
        <stp>LongDescription</stp>
        <stp/>
        <stp>T</stp>
        <tr r="B97" s="1"/>
      </tp>
      <tp t="s">
        <v>THOMSON REUTERS CMN</v>
        <stp/>
        <stp>ContractData</stp>
        <stp>S.TRI</stp>
        <stp>LongDescription</stp>
        <stp/>
        <stp>T</stp>
        <tr r="R26" s="2"/>
        <tr r="B94" s="1"/>
      </tp>
      <tp t="s">
        <v>ROPER TECH CMN</v>
        <stp/>
        <stp>ContractData</stp>
        <stp>S.ROP</stp>
        <stp>LongDescription</stp>
        <stp/>
        <stp>T</stp>
        <tr r="B84" s="1"/>
      </tp>
      <tp>
        <v>115.64857142859999</v>
        <stp/>
        <stp>StudyData</stp>
        <stp>S.CSCO</stp>
        <stp>MA</stp>
        <stp>InputChoice=Close,MAType=Sim,Period=21</stp>
        <stp>MA</stp>
        <stp>D</stp>
        <stp/>
        <stp>all</stp>
        <stp/>
        <stp/>
        <stp/>
        <stp>T</stp>
        <tr r="P30" s="1"/>
      </tp>
      <tp t="s">
        <v>SEAGATE TCH HLDGS OR</v>
        <stp/>
        <stp>ContractData</stp>
        <stp>S.STX</stp>
        <stp>LongDescription</stp>
        <stp/>
        <stp>T</stp>
        <tr r="H23" s="2"/>
        <tr r="R6" s="2"/>
        <tr r="B91" s="1"/>
      </tp>
      <tp t="s">
        <v>PepsiCo Inc</v>
        <stp/>
        <stp>ContractData</stp>
        <stp>S.PEP</stp>
        <stp>LongDescription</stp>
        <stp/>
        <stp>T</stp>
        <tr r="B78" s="1"/>
      </tp>
      <tp t="s">
        <v>PDD HOLDINGS INC ADS</v>
        <stp/>
        <stp>ContractData</stp>
        <stp>S.PDD</stp>
        <stp>LongDescription</stp>
        <stp/>
        <stp>T</stp>
        <tr r="B77" s="1"/>
      </tp>
      <tp>
        <v>77.878095238100002</v>
        <stp/>
        <stp>StudyData</stp>
        <stp>S.DXCM</stp>
        <stp>MA</stp>
        <stp>InputChoice=Close,MAType=Sim,Period=21</stp>
        <stp>MA</stp>
        <stp>D</stp>
        <stp/>
        <stp>all</stp>
        <stp/>
        <stp/>
        <stp/>
        <stp>T</stp>
        <tr r="P35" s="1"/>
      </tp>
      <tp t="s">
        <v>INVESCO QQQ TR 1</v>
        <stp/>
        <stp>ContractData</stp>
        <stp>S.QQQ</stp>
        <stp>LongDescription</stp>
        <stp/>
        <stp>T</stp>
        <tr r="X6" s="2"/>
        <tr r="X5" s="2"/>
      </tp>
      <tp>
        <v>11.767288627099999</v>
        <stp/>
        <stp>StudyData</stp>
        <stp>S.VRTX</stp>
        <stp>StdDev</stp>
        <stp>InputChoice=Close,Period1=21</stp>
        <stp>STDDEV</stp>
        <stp>D</stp>
        <stp/>
        <stp>all</stp>
        <stp/>
        <stp/>
        <stp/>
        <stp>T</stp>
        <tr r="Q98" s="1"/>
      </tp>
      <tp>
        <v>1.6254731685593338</v>
        <stp/>
        <stp>StudyData</stp>
        <stp>S.WDAY</stp>
        <stp>PCB</stp>
        <stp>BaseType=Index,Index=1</stp>
        <stp>Close</stp>
        <stp>W</stp>
        <stp>0</stp>
        <stp>all</stp>
        <stp/>
        <stp/>
        <stp/>
        <stp>T</stp>
        <tr r="I100" s="1"/>
      </tp>
      <tp>
        <v>49.125959810488482</v>
        <stp/>
        <stp>StudyData</stp>
        <stp>S.WDAY</stp>
        <stp>PCB</stp>
        <stp>BaseType=Index,Index=1</stp>
        <stp>Close</stp>
        <stp>Q</stp>
        <stp>0</stp>
        <stp>all</stp>
        <stp/>
        <stp/>
        <stp/>
        <stp>T</stp>
        <tr r="K100" s="1"/>
      </tp>
      <tp>
        <v>13.858051640264437</v>
        <stp/>
        <stp>StudyData</stp>
        <stp>S.WDAY</stp>
        <stp>PCB</stp>
        <stp>BaseType=Index,Index=1</stp>
        <stp>Close</stp>
        <stp>M</stp>
        <stp>0</stp>
        <stp>all</stp>
        <stp/>
        <stp/>
        <stp/>
        <stp>T</stp>
        <tr r="J100" s="1"/>
      </tp>
      <tp>
        <v>-15.001396778098519</v>
        <stp/>
        <stp>StudyData</stp>
        <stp>S.WDAY</stp>
        <stp>PCB</stp>
        <stp>BaseType=Index,Index=1</stp>
        <stp>Close</stp>
        <stp>A</stp>
        <stp>0</stp>
        <stp>all</stp>
        <stp/>
        <stp/>
        <stp/>
        <stp>T</stp>
        <tr r="L100" s="1"/>
      </tp>
      <tp>
        <v>-27.598578214795872</v>
        <stp/>
        <stp>StudyData</stp>
        <stp>S.ALNY</stp>
        <stp>PCB</stp>
        <stp>BaseType=Index,Index=1</stp>
        <stp>Close</stp>
        <stp>Q</stp>
        <stp>0</stp>
        <stp>all</stp>
        <stp/>
        <stp/>
        <stp/>
        <stp>T</stp>
        <tr r="K10" s="1"/>
      </tp>
      <tp>
        <v>-0.57025547445255464</v>
        <stp/>
        <stp>StudyData</stp>
        <stp>S.ALNY</stp>
        <stp>PCB</stp>
        <stp>BaseType=Index,Index=1</stp>
        <stp>Close</stp>
        <stp>W</stp>
        <stp>0</stp>
        <stp>all</stp>
        <stp/>
        <stp/>
        <stp/>
        <stp>T</stp>
        <tr r="I10" s="1"/>
      </tp>
      <tp>
        <v>-45.190494153149757</v>
        <stp/>
        <stp>StudyData</stp>
        <stp>S.ALNY</stp>
        <stp>PCB</stp>
        <stp>BaseType=Index,Index=1</stp>
        <stp>Close</stp>
        <stp>A</stp>
        <stp>0</stp>
        <stp>all</stp>
        <stp/>
        <stp/>
        <stp/>
        <stp>T</stp>
        <tr r="L10" s="1"/>
      </tp>
      <tp>
        <v>6.0480731802257717</v>
        <stp/>
        <stp>StudyData</stp>
        <stp>S.ALNY</stp>
        <stp>PCB</stp>
        <stp>BaseType=Index,Index=1</stp>
        <stp>Close</stp>
        <stp>M</stp>
        <stp>0</stp>
        <stp>all</stp>
        <stp/>
        <stp/>
        <stp/>
        <stp>T</stp>
        <tr r="J10" s="1"/>
      </tp>
      <tp>
        <v>0.24975567379737645</v>
        <stp/>
        <stp>StudyData</stp>
        <stp>S.ORLY</stp>
        <stp>PCB</stp>
        <stp>BaseType=Index,Index=1</stp>
        <stp>Close</stp>
        <stp>Q</stp>
        <stp>0</stp>
        <stp>all</stp>
        <stp/>
        <stp/>
        <stp/>
        <stp>T</stp>
        <tr r="K73" s="1"/>
      </tp>
      <tp>
        <v>-1.293702555329834</v>
        <stp/>
        <stp>StudyData</stp>
        <stp>S.ORLY</stp>
        <stp>PCB</stp>
        <stp>BaseType=Index,Index=1</stp>
        <stp>Close</stp>
        <stp>W</stp>
        <stp>0</stp>
        <stp>all</stp>
        <stp/>
        <stp/>
        <stp/>
        <stp>T</stp>
        <tr r="I73" s="1"/>
      </tp>
      <tp>
        <v>1.2169718232649922</v>
        <stp/>
        <stp>StudyData</stp>
        <stp>S.ORLY</stp>
        <stp>PCB</stp>
        <stp>BaseType=Index,Index=1</stp>
        <stp>Close</stp>
        <stp>A</stp>
        <stp>0</stp>
        <stp>all</stp>
        <stp/>
        <stp/>
        <stp/>
        <stp>T</stp>
        <tr r="L73" s="1"/>
      </tp>
      <tp>
        <v>3.3240067151650798</v>
        <stp/>
        <stp>StudyData</stp>
        <stp>S.ORLY</stp>
        <stp>PCB</stp>
        <stp>BaseType=Index,Index=1</stp>
        <stp>Close</stp>
        <stp>M</stp>
        <stp>0</stp>
        <stp>all</stp>
        <stp/>
        <stp/>
        <stp/>
        <stp>T</stp>
        <tr r="J73" s="1"/>
      </tp>
      <tp>
        <v>130.48238095240001</v>
        <stp/>
        <stp>StudyData</stp>
        <stp>S.PCAR</stp>
        <stp>MA</stp>
        <stp>InputChoice=Close,MAType=Sim,Period=21</stp>
        <stp>MA</stp>
        <stp>D</stp>
        <stp/>
        <stp>all</stp>
        <stp/>
        <stp/>
        <stp/>
        <stp>T</stp>
        <tr r="P76" s="1"/>
      </tp>
      <tp>
        <v>202.5776190476</v>
        <stp/>
        <stp>StudyData</stp>
        <stp>S.CTAS</stp>
        <stp>MA</stp>
        <stp>InputChoice=Close,MAType=Sim,Period=21</stp>
        <stp>MA</stp>
        <stp>D</stp>
        <stp/>
        <stp>all</stp>
        <stp/>
        <stp/>
        <stp/>
        <stp>T</stp>
        <tr r="P32" s="1"/>
      </tp>
      <tp>
        <v>10.857262628379784</v>
        <stp/>
        <stp>StudyData</stp>
        <stp>S.VRTX</stp>
        <stp>PCB</stp>
        <stp>BaseType=Index,Index=1</stp>
        <stp>Close</stp>
        <stp>M</stp>
        <stp>0</stp>
        <stp>all</stp>
        <stp/>
        <stp/>
        <stp/>
        <stp>T</stp>
        <tr r="J98" s="1"/>
      </tp>
      <tp>
        <v>16.662255161461083</v>
        <stp/>
        <stp>StudyData</stp>
        <stp>S.VRTX</stp>
        <stp>PCB</stp>
        <stp>BaseType=Index,Index=1</stp>
        <stp>Close</stp>
        <stp>A</stp>
        <stp>0</stp>
        <stp>all</stp>
        <stp/>
        <stp/>
        <stp/>
        <stp>T</stp>
        <tr r="L98" s="1"/>
      </tp>
      <tp>
        <v>6.4763553640810816</v>
        <stp/>
        <stp>StudyData</stp>
        <stp>S.VRTX</stp>
        <stp>PCB</stp>
        <stp>BaseType=Index,Index=1</stp>
        <stp>Close</stp>
        <stp>Q</stp>
        <stp>0</stp>
        <stp>all</stp>
        <stp/>
        <stp/>
        <stp/>
        <stp>T</stp>
        <tr r="K98" s="1"/>
      </tp>
      <tp>
        <v>6.61801761848126</v>
        <stp/>
        <stp>StudyData</stp>
        <stp>S.VRTX</stp>
        <stp>PCB</stp>
        <stp>BaseType=Index,Index=1</stp>
        <stp>Close</stp>
        <stp>W</stp>
        <stp>0</stp>
        <stp>all</stp>
        <stp/>
        <stp/>
        <stp/>
        <stp>T</stp>
        <tr r="I98" s="1"/>
      </tp>
      <tp>
        <v>7.0868247459440079</v>
        <stp/>
        <stp>StudyData</stp>
        <stp>S.PAYX</stp>
        <stp>PCB</stp>
        <stp>BaseType=Index,Index=1</stp>
        <stp>Close</stp>
        <stp>A</stp>
        <stp>0</stp>
        <stp>all</stp>
        <stp/>
        <stp/>
        <stp/>
        <stp>T</stp>
        <tr r="L75" s="1"/>
      </tp>
      <tp>
        <v>2.815816501198213</v>
        <stp/>
        <stp>StudyData</stp>
        <stp>S.PAYX</stp>
        <stp>PCB</stp>
        <stp>BaseType=Index,Index=1</stp>
        <stp>Close</stp>
        <stp>M</stp>
        <stp>0</stp>
        <stp>all</stp>
        <stp/>
        <stp/>
        <stp/>
        <stp>T</stp>
        <tr r="J75" s="1"/>
      </tp>
      <tp>
        <v>7.4975008330547474E-2</v>
        <stp/>
        <stp>StudyData</stp>
        <stp>S.PAYX</stp>
        <stp>PCB</stp>
        <stp>BaseType=Index,Index=1</stp>
        <stp>Close</stp>
        <stp>W</stp>
        <stp>0</stp>
        <stp>all</stp>
        <stp/>
        <stp/>
        <stp/>
        <stp>T</stp>
        <tr r="I75" s="1"/>
      </tp>
      <tp>
        <v>22.170243059086744</v>
        <stp/>
        <stp>StudyData</stp>
        <stp>S.PAYX</stp>
        <stp>PCB</stp>
        <stp>BaseType=Index,Index=1</stp>
        <stp>Close</stp>
        <stp>Q</stp>
        <stp>0</stp>
        <stp>all</stp>
        <stp/>
        <stp/>
        <stp/>
        <stp>T</stp>
        <tr r="K75" s="1"/>
      </tp>
      <tp>
        <v>-0.19002375296912383</v>
        <stp/>
        <stp>StudyData</stp>
        <stp>S.SBUX</stp>
        <stp>PCB</stp>
        <stp>BaseType=Index,Index=1</stp>
        <stp>Close</stp>
        <stp>M</stp>
        <stp>0</stp>
        <stp>all</stp>
        <stp/>
        <stp/>
        <stp/>
        <stp>T</stp>
        <tr r="J86" s="1"/>
      </tp>
      <tp>
        <v>24.747654672841687</v>
        <stp/>
        <stp>StudyData</stp>
        <stp>S.SBUX</stp>
        <stp>PCB</stp>
        <stp>BaseType=Index,Index=1</stp>
        <stp>Close</stp>
        <stp>A</stp>
        <stp>0</stp>
        <stp>all</stp>
        <stp/>
        <stp/>
        <stp/>
        <stp>T</stp>
        <tr r="L86" s="1"/>
      </tp>
      <tp>
        <v>2.7987082884822385</v>
        <stp/>
        <stp>StudyData</stp>
        <stp>S.SBUX</stp>
        <stp>PCB</stp>
        <stp>BaseType=Index,Index=1</stp>
        <stp>Close</stp>
        <stp>Q</stp>
        <stp>0</stp>
        <stp>all</stp>
        <stp/>
        <stp/>
        <stp/>
        <stp>T</stp>
        <tr r="K86" s="1"/>
      </tp>
      <tp>
        <v>-0.50198901307065846</v>
        <stp/>
        <stp>StudyData</stp>
        <stp>S.SBUX</stp>
        <stp>PCB</stp>
        <stp>BaseType=Index,Index=1</stp>
        <stp>Close</stp>
        <stp>W</stp>
        <stp>0</stp>
        <stp>all</stp>
        <stp/>
        <stp/>
        <stp/>
        <stp>T</stp>
        <tr r="I86" s="1"/>
      </tp>
      <tp>
        <v>-0.22537750732477752</v>
        <stp/>
        <stp>StudyData</stp>
        <stp>S.SPCX</stp>
        <stp>PCB</stp>
        <stp>BaseType=Index,Index=1</stp>
        <stp>Close</stp>
        <stp>W</stp>
        <stp>0</stp>
        <stp>all</stp>
        <stp/>
        <stp/>
        <stp/>
        <stp>T</stp>
        <tr r="I90" s="1"/>
      </tp>
      <tp>
        <v>-22.269694486714275</v>
        <stp/>
        <stp>StudyData</stp>
        <stp>S.SPCX</stp>
        <stp>PCB</stp>
        <stp>BaseType=Index,Index=1</stp>
        <stp>Close</stp>
        <stp>Q</stp>
        <stp>0</stp>
        <stp>all</stp>
        <stp/>
        <stp/>
        <stp/>
        <stp>T</stp>
        <tr r="K90" s="1"/>
      </tp>
      <tp>
        <v>22.552366891206052</v>
        <stp/>
        <stp>StudyData</stp>
        <stp>S.SPCX</stp>
        <stp>PCB</stp>
        <stp>BaseType=Index,Index=1</stp>
        <stp>Close</stp>
        <stp>M</stp>
        <stp>0</stp>
        <stp>all</stp>
        <stp/>
        <stp/>
        <stp/>
        <stp>T</stp>
        <tr r="J90" s="1"/>
      </tp>
      <tp>
        <v>132.81</v>
        <stp/>
        <stp>StudyData</stp>
        <stp>S.SPCX</stp>
        <stp>PCB</stp>
        <stp>BaseType=Index,Index=1</stp>
        <stp>Close</stp>
        <stp>A</stp>
        <stp>0</stp>
        <stp>all</stp>
        <stp/>
        <stp/>
        <stp/>
        <stp>T</stp>
        <tr r="L90" s="1"/>
      </tp>
      <tp>
        <v>534.319047619</v>
        <stp/>
        <stp>StudyData</stp>
        <stp>S.AMAT</stp>
        <stp>MA</stp>
        <stp>InputChoice=Close,MAType=Sim,Period=21</stp>
        <stp>MA</stp>
        <stp>D</stp>
        <stp/>
        <stp>all</stp>
        <stp/>
        <stp/>
        <stp/>
        <stp>T</stp>
        <tr r="P11" s="1"/>
      </tp>
      <tp>
        <v>153.99142857140001</v>
        <stp/>
        <stp>StudyData</stp>
        <stp>S.WDAY</stp>
        <stp>MA</stp>
        <stp>InputChoice=Close,MAType=Sim,Period=21</stp>
        <stp>MA</stp>
        <stp>D</stp>
        <stp/>
        <stp>all</stp>
        <stp/>
        <stp/>
        <stp/>
        <stp>T</stp>
        <tr r="P100" s="1"/>
      </tp>
      <tp>
        <v>317.79666666669999</v>
        <stp/>
        <stp>StudyData</stp>
        <stp>S.ALAB</stp>
        <stp>MA</stp>
        <stp>InputChoice=Close,MAType=Sim,Period=21</stp>
        <stp>MA</stp>
        <stp>D</stp>
        <stp/>
        <stp>all</stp>
        <stp/>
        <stp/>
        <stp/>
        <stp>T</stp>
        <tr r="P9" s="1"/>
      </tp>
      <tp>
        <v>202.9847619048</v>
        <stp/>
        <stp>StudyData</stp>
        <stp>S.KLAC</stp>
        <stp>MA</stp>
        <stp>InputChoice=Close,MAType=Sim,Period=21</stp>
        <stp>MA</stp>
        <stp>D</stp>
        <stp/>
        <stp>all</stp>
        <stp/>
        <stp/>
        <stp/>
        <stp>T</stp>
        <tr r="P53" s="1"/>
      </tp>
      <tp>
        <v>-0.95391039023607749</v>
        <stp/>
        <stp>StudyData</stp>
        <stp>S.LRCX</stp>
        <stp>PCB</stp>
        <stp>BaseType=Index,Index=1</stp>
        <stp>Close</stp>
        <stp>W</stp>
        <stp>0</stp>
        <stp>all</stp>
        <stp/>
        <stp/>
        <stp/>
        <stp>T</stp>
        <tr r="I56" s="1"/>
      </tp>
      <tp>
        <v>-28.834837191055314</v>
        <stp/>
        <stp>StudyData</stp>
        <stp>S.LRCX</stp>
        <stp>PCB</stp>
        <stp>BaseType=Index,Index=1</stp>
        <stp>Close</stp>
        <stp>Q</stp>
        <stp>0</stp>
        <stp>all</stp>
        <stp/>
        <stp/>
        <stp/>
        <stp>T</stp>
        <tr r="K56" s="1"/>
      </tp>
      <tp>
        <v>5.2419630059381657</v>
        <stp/>
        <stp>StudyData</stp>
        <stp>S.LRCX</stp>
        <stp>PCB</stp>
        <stp>BaseType=Index,Index=1</stp>
        <stp>Close</stp>
        <stp>M</stp>
        <stp>0</stp>
        <stp>all</stp>
        <stp/>
        <stp/>
        <stp/>
        <stp>T</stp>
        <tr r="J56" s="1"/>
      </tp>
      <tp>
        <v>80.149550181095918</v>
        <stp/>
        <stp>StudyData</stp>
        <stp>S.LRCX</stp>
        <stp>PCB</stp>
        <stp>BaseType=Index,Index=1</stp>
        <stp>Close</stp>
        <stp>A</stp>
        <stp>0</stp>
        <stp>all</stp>
        <stp/>
        <stp/>
        <stp/>
        <stp>T</stp>
        <tr r="L56" s="1"/>
      </tp>
      <tp>
        <v>5.0840336134453716</v>
        <stp/>
        <stp>StudyData</stp>
        <stp>S.NFLX</stp>
        <stp>PCB</stp>
        <stp>BaseType=Index,Index=1</stp>
        <stp>Close</stp>
        <stp>Q</stp>
        <stp>0</stp>
        <stp>all</stp>
        <stp/>
        <stp/>
        <stp/>
        <stp>T</stp>
        <tr r="K69" s="1"/>
      </tp>
      <tp>
        <v>1.2004316158618837</v>
        <stp/>
        <stp>StudyData</stp>
        <stp>S.NFLX</stp>
        <stp>PCB</stp>
        <stp>BaseType=Index,Index=1</stp>
        <stp>Close</stp>
        <stp>W</stp>
        <stp>0</stp>
        <stp>all</stp>
        <stp/>
        <stp/>
        <stp/>
        <stp>T</stp>
        <tr r="I69" s="1"/>
      </tp>
      <tp>
        <v>-19.976535836177479</v>
        <stp/>
        <stp>StudyData</stp>
        <stp>S.NFLX</stp>
        <stp>PCB</stp>
        <stp>BaseType=Index,Index=1</stp>
        <stp>Close</stp>
        <stp>A</stp>
        <stp>0</stp>
        <stp>all</stp>
        <stp/>
        <stp/>
        <stp/>
        <stp>T</stp>
        <tr r="L69" s="1"/>
      </tp>
      <tp>
        <v>4.6297587505229298</v>
        <stp/>
        <stp>StudyData</stp>
        <stp>S.NFLX</stp>
        <stp>PCB</stp>
        <stp>BaseType=Index,Index=1</stp>
        <stp>Close</stp>
        <stp>M</stp>
        <stp>0</stp>
        <stp>all</stp>
        <stp/>
        <stp/>
        <stp/>
        <stp>T</stp>
        <tr r="J69" s="1"/>
      </tp>
      <tp>
        <v>-11.808788967229834</v>
        <stp/>
        <stp>StudyData</stp>
        <stp>S.IDXX</stp>
        <stp>PCB</stp>
        <stp>BaseType=Index,Index=1</stp>
        <stp>Close</stp>
        <stp>A</stp>
        <stp>0</stp>
        <stp>all</stp>
        <stp/>
        <stp/>
        <stp/>
        <stp>T</stp>
        <tr r="L47" s="1"/>
      </tp>
      <tp>
        <v>6.72008871876508</v>
        <stp/>
        <stp>StudyData</stp>
        <stp>S.IDXX</stp>
        <stp>PCB</stp>
        <stp>BaseType=Index,Index=1</stp>
        <stp>Close</stp>
        <stp>M</stp>
        <stp>0</stp>
        <stp>all</stp>
        <stp/>
        <stp/>
        <stp/>
        <stp>T</stp>
        <tr r="J47" s="1"/>
      </tp>
      <tp>
        <v>1.6994221623740824</v>
        <stp/>
        <stp>StudyData</stp>
        <stp>S.IDXX</stp>
        <stp>PCB</stp>
        <stp>BaseType=Index,Index=1</stp>
        <stp>Close</stp>
        <stp>W</stp>
        <stp>0</stp>
        <stp>all</stp>
        <stp/>
        <stp/>
        <stp/>
        <stp>T</stp>
        <tr r="I47" s="1"/>
      </tp>
      <tp>
        <v>13.334852974697956</v>
        <stp/>
        <stp>StudyData</stp>
        <stp>S.IDXX</stp>
        <stp>PCB</stp>
        <stp>BaseType=Index,Index=1</stp>
        <stp>Close</stp>
        <stp>Q</stp>
        <stp>0</stp>
        <stp>all</stp>
        <stp/>
        <stp/>
        <stp/>
        <stp>T</stp>
        <tr r="K47" s="1"/>
      </tp>
      <tp>
        <v>6.7885714286000001</v>
        <stp/>
        <stp>StudyData</stp>
        <stp>ATR(S.HON,MAType:=Sim,Period:=21)</stp>
        <stp>Bar</stp>
        <stp/>
        <stp>Close</stp>
        <stp>D</stp>
        <stp/>
        <stp/>
        <stp/>
        <stp/>
        <stp/>
        <stp>T</stp>
        <tr r="O45" s="1"/>
      </tp>
      <tp>
        <v>7.4954309287000003</v>
        <stp/>
        <stp>StudyData</stp>
        <stp>S.TMUS</stp>
        <stp>StdDev</stp>
        <stp>InputChoice=Close,Period1=21</stp>
        <stp>STDDEV</stp>
        <stp>D</stp>
        <stp/>
        <stp>all</stp>
        <stp/>
        <stp/>
        <stp/>
        <stp>T</stp>
        <tr r="Q93" s="1"/>
      </tp>
      <tp>
        <v>34.459645260400002</v>
        <stp/>
        <stp>StudyData</stp>
        <stp>S.TSLA</stp>
        <stp>StdDev</stp>
        <stp>InputChoice=Close,Period1=21</stp>
        <stp>STDDEV</stp>
        <stp>D</stp>
        <stp/>
        <stp>all</stp>
        <stp/>
        <stp/>
        <stp/>
        <stp>T</stp>
        <tr r="Q95" s="1"/>
      </tp>
      <tp>
        <v>6.0557305181999999</v>
        <stp/>
        <stp>StudyData</stp>
        <stp>S.TTWO</stp>
        <stp>StdDev</stp>
        <stp>InputChoice=Close,Period1=21</stp>
        <stp>STDDEV</stp>
        <stp>D</stp>
        <stp/>
        <stp>all</stp>
        <stp/>
        <stp/>
        <stp/>
        <stp>T</stp>
        <tr r="Q96" s="1"/>
      </tp>
      <tp>
        <v>427.94285714289998</v>
        <stp/>
        <stp>StudyData</stp>
        <stp>S.MSFT</stp>
        <stp>MA</stp>
        <stp>InputChoice=Close,MAType=Sim,Period=21</stp>
        <stp>MA</stp>
        <stp>D</stp>
        <stp/>
        <stp>all</stp>
        <stp/>
        <stp/>
        <stp/>
        <stp>T</stp>
        <tr r="P65" s="1"/>
      </tp>
      <tp>
        <v>224.26666666669999</v>
        <stp/>
        <stp>StudyData</stp>
        <stp>S.ODFL</stp>
        <stp>MA</stp>
        <stp>InputChoice=Close,MAType=Sim,Period=21</stp>
        <stp>MA</stp>
        <stp>D</stp>
        <stp/>
        <stp>all</stp>
        <stp/>
        <stp/>
        <stp/>
        <stp>T</stp>
        <tr r="P72" s="1"/>
      </tp>
      <tp>
        <v>1.3283585765999999</v>
        <stp/>
        <stp>StudyData</stp>
        <stp>S.SBUX</stp>
        <stp>StdDev</stp>
        <stp>InputChoice=Close,Period1=21</stp>
        <stp>STDDEV</stp>
        <stp>D</stp>
        <stp/>
        <stp>all</stp>
        <stp/>
        <stp/>
        <stp/>
        <stp>T</stp>
        <tr r="Q86" s="1"/>
      </tp>
      <tp>
        <v>11.6862450301</v>
        <stp/>
        <stp>StudyData</stp>
        <stp>S.SHOP</stp>
        <stp>StdDev</stp>
        <stp>InputChoice=Close,Period1=21</stp>
        <stp>STDDEV</stp>
        <stp>D</stp>
        <stp/>
        <stp>all</stp>
        <stp/>
        <stp/>
        <stp/>
        <stp>T</stp>
        <tr r="Q87" s="1"/>
      </tp>
      <tp>
        <v>191.07962183180001</v>
        <stp/>
        <stp>StudyData</stp>
        <stp>S.SNDK</stp>
        <stp>StdDev</stp>
        <stp>InputChoice=Close,Period1=21</stp>
        <stp>STDDEV</stp>
        <stp>D</stp>
        <stp/>
        <stp>all</stp>
        <stp/>
        <stp/>
        <stp/>
        <stp>T</stp>
        <tr r="Q88" s="1"/>
      </tp>
      <tp>
        <v>19.2619270587</v>
        <stp/>
        <stp>StudyData</stp>
        <stp>S.SNPS</stp>
        <stp>StdDev</stp>
        <stp>InputChoice=Close,Period1=21</stp>
        <stp>STDDEV</stp>
        <stp>D</stp>
        <stp/>
        <stp>all</stp>
        <stp/>
        <stp/>
        <stp/>
        <stp>T</stp>
        <tr r="Q89" s="1"/>
      </tp>
      <tp>
        <v>9.4685168260000001</v>
        <stp/>
        <stp>StudyData</stp>
        <stp>S.SPCX</stp>
        <stp>StdDev</stp>
        <stp>InputChoice=Close,Period1=21</stp>
        <stp>STDDEV</stp>
        <stp>D</stp>
        <stp/>
        <stp>all</stp>
        <stp/>
        <stp/>
        <stp/>
        <stp>T</stp>
        <tr r="Q90" s="1"/>
      </tp>
      <tp>
        <v>706.91</v>
        <stp/>
        <stp>StudyData</stp>
        <stp>S.REGN</stp>
        <stp>MA</stp>
        <stp>InputChoice=Close,MAType=Sim,Period=21</stp>
        <stp>MA</stp>
        <stp>D</stp>
        <stp/>
        <stp>all</stp>
        <stp/>
        <stp/>
        <stp/>
        <stp>T</stp>
        <tr r="P82" s="1"/>
      </tp>
      <tp>
        <v>380.49142857139998</v>
        <stp/>
        <stp>StudyData</stp>
        <stp>S.AMGN</stp>
        <stp>MA</stp>
        <stp>InputChoice=Close,MAType=Sim,Period=21</stp>
        <stp>MA</stp>
        <stp>D</stp>
        <stp/>
        <stp>all</stp>
        <stp/>
        <stp/>
        <stp/>
        <stp>T</stp>
        <tr r="P13" s="1"/>
      </tp>
      <tp>
        <v>393.48523809519997</v>
        <stp/>
        <stp>StudyData</stp>
        <stp>S.AVGO</stp>
        <stp>MA</stp>
        <stp>InputChoice=Close,MAType=Sim,Period=21</stp>
        <stp>MA</stp>
        <stp>D</stp>
        <stp/>
        <stp>all</stp>
        <stp/>
        <stp/>
        <stp/>
        <stp>T</stp>
        <tr r="P18" s="1"/>
      </tp>
      <tp>
        <v>49.970396665000003</v>
        <stp/>
        <stp>StudyData</stp>
        <stp>S.REGN</stp>
        <stp>StdDev</stp>
        <stp>InputChoice=Close,Period1=21</stp>
        <stp>STDDEV</stp>
        <stp>D</stp>
        <stp/>
        <stp>all</stp>
        <stp/>
        <stp/>
        <stp/>
        <stp>T</stp>
        <tr r="Q82" s="1"/>
      </tp>
      <tp>
        <v>6.2313082672000002</v>
        <stp/>
        <stp>StudyData</stp>
        <stp>S.RKLB</stp>
        <stp>StdDev</stp>
        <stp>InputChoice=Close,Period1=21</stp>
        <stp>STDDEV</stp>
        <stp>D</stp>
        <stp/>
        <stp>all</stp>
        <stp/>
        <stp/>
        <stp/>
        <stp>T</stp>
        <tr r="Q83" s="1"/>
      </tp>
      <tp>
        <v>11.509908065399999</v>
        <stp/>
        <stp>StudyData</stp>
        <stp>S.ROST</stp>
        <stp>StdDev</stp>
        <stp>InputChoice=Close,Period1=21</stp>
        <stp>STDDEV</stp>
        <stp>D</stp>
        <stp/>
        <stp>all</stp>
        <stp/>
        <stp/>
        <stp/>
        <stp>T</stp>
        <tr r="Q85" s="1"/>
      </tp>
      <tp>
        <v>207.40619047620001</v>
        <stp/>
        <stp>StudyData</stp>
        <stp>S.NVDA</stp>
        <stp>MA</stp>
        <stp>InputChoice=Close,MAType=Sim,Period=21</stp>
        <stp>MA</stp>
        <stp>D</stp>
        <stp/>
        <stp>all</stp>
        <stp/>
        <stp/>
        <stp/>
        <stp>T</stp>
        <tr r="P70" s="1"/>
      </tp>
      <tp>
        <v>1386.0633333333001</v>
        <stp/>
        <stp>StudyData</stp>
        <stp>S.SNDK</stp>
        <stp>MA</stp>
        <stp>InputChoice=Close,MAType=Sim,Period=21</stp>
        <stp>MA</stp>
        <stp>D</stp>
        <stp/>
        <stp>all</stp>
        <stp/>
        <stp/>
        <stp/>
        <stp>T</stp>
        <tr r="P88" s="1"/>
      </tp>
      <tp>
        <v>9.5966666666999991</v>
        <stp/>
        <stp>StudyData</stp>
        <stp>ATR(S.MAR,MAType:=Sim,Period:=21)</stp>
        <stp>Bar</stp>
        <stp/>
        <stp>Close</stp>
        <stp>D</stp>
        <stp/>
        <stp/>
        <stp/>
        <stp/>
        <stp/>
        <stp>T</stp>
        <tr r="O57" s="1"/>
      </tp>
      <tp>
        <v>9.4329052328999996</v>
        <stp/>
        <stp>StudyData</stp>
        <stp>S.QCOM</stp>
        <stp>StdDev</stp>
        <stp>InputChoice=Close,Period1=21</stp>
        <stp>STDDEV</stp>
        <stp>D</stp>
        <stp/>
        <stp>all</stp>
        <stp/>
        <stp/>
        <stp/>
        <stp>T</stp>
        <tr r="Q81" s="1"/>
      </tp>
      <tp>
        <v>107.19952380949999</v>
        <stp/>
        <stp>StudyData</stp>
        <stp>S.CCEP</stp>
        <stp>MA</stp>
        <stp>InputChoice=Close,MAType=Sim,Period=21</stp>
        <stp>MA</stp>
        <stp>D</stp>
        <stp/>
        <stp>all</stp>
        <stp/>
        <stp/>
        <stp/>
        <stp>T</stp>
        <tr r="P22" s="1"/>
      </tp>
      <tp>
        <v>10.868571428599999</v>
        <stp/>
        <stp>StudyData</stp>
        <stp>ATR(S.LIN,MAType:=Sim,Period:=21)</stp>
        <stp>Bar</stp>
        <stp/>
        <stp>Close</stp>
        <stp>D</stp>
        <stp/>
        <stp/>
        <stp/>
        <stp/>
        <stp/>
        <stp>T</stp>
        <tr r="O54" s="1"/>
      </tp>
      <tp>
        <v>4.2434172042</v>
        <stp/>
        <stp>StudyData</stp>
        <stp>S.PCAR</stp>
        <stp>StdDev</stp>
        <stp>InputChoice=Close,Period1=21</stp>
        <stp>STDDEV</stp>
        <stp>D</stp>
        <stp/>
        <stp>all</stp>
        <stp/>
        <stp/>
        <stp/>
        <stp>T</stp>
        <tr r="Q76" s="1"/>
      </tp>
      <tp>
        <v>18.482022827600002</v>
        <stp/>
        <stp>StudyData</stp>
        <stp>S.PANW</stp>
        <stp>StdDev</stp>
        <stp>InputChoice=Close,Period1=21</stp>
        <stp>STDDEV</stp>
        <stp>D</stp>
        <stp/>
        <stp>all</stp>
        <stp/>
        <stp/>
        <stp/>
        <stp>T</stp>
        <tr r="Q74" s="1"/>
      </tp>
      <tp>
        <v>3.7581082108000001</v>
        <stp/>
        <stp>StudyData</stp>
        <stp>S.PAYX</stp>
        <stp>StdDev</stp>
        <stp>InputChoice=Close,Period1=21</stp>
        <stp>STDDEV</stp>
        <stp>D</stp>
        <stp/>
        <stp>all</stp>
        <stp/>
        <stp/>
        <stp/>
        <stp>T</stp>
        <tr r="Q75" s="1"/>
      </tp>
      <tp>
        <v>17.015239267999998</v>
        <stp/>
        <stp>StudyData</stp>
        <stp>S.PLTR</stp>
        <stp>StdDev</stp>
        <stp>InputChoice=Close,Period1=21</stp>
        <stp>STDDEV</stp>
        <stp>D</stp>
        <stp/>
        <stp>all</stp>
        <stp/>
        <stp/>
        <stp/>
        <stp>T</stp>
        <tr r="Q79" s="1"/>
      </tp>
      <tp>
        <v>3.1036162799999998</v>
        <stp/>
        <stp>StudyData</stp>
        <stp>S.PYPL</stp>
        <stp>StdDev</stp>
        <stp>InputChoice=Close,Period1=21</stp>
        <stp>STDDEV</stp>
        <stp>D</stp>
        <stp/>
        <stp>all</stp>
        <stp/>
        <stp/>
        <stp/>
        <stp>T</stp>
        <tr r="Q80" s="1"/>
      </tp>
      <tp>
        <v>1.6270048057437334</v>
        <stp/>
        <stp>StudyData</stp>
        <stp>S.TMUS</stp>
        <stp>PCB</stp>
        <stp>BaseType=Index,Index=1</stp>
        <stp>Close</stp>
        <stp>M</stp>
        <stp>0</stp>
        <stp>all</stp>
        <stp/>
        <stp/>
        <stp/>
        <stp>T</stp>
        <tr r="J93" s="1"/>
      </tp>
      <tp>
        <v>-13.553979511426313</v>
        <stp/>
        <stp>StudyData</stp>
        <stp>S.TMUS</stp>
        <stp>PCB</stp>
        <stp>BaseType=Index,Index=1</stp>
        <stp>Close</stp>
        <stp>A</stp>
        <stp>0</stp>
        <stp>all</stp>
        <stp/>
        <stp/>
        <stp/>
        <stp>T</stp>
        <tr r="L93" s="1"/>
      </tp>
      <tp>
        <v>4.644368926250535</v>
        <stp/>
        <stp>StudyData</stp>
        <stp>S.TMUS</stp>
        <stp>PCB</stp>
        <stp>BaseType=Index,Index=1</stp>
        <stp>Close</stp>
        <stp>Q</stp>
        <stp>0</stp>
        <stp>all</stp>
        <stp/>
        <stp/>
        <stp/>
        <stp>T</stp>
        <tr r="K93" s="1"/>
      </tp>
      <tp>
        <v>-0.94249111123651874</v>
        <stp/>
        <stp>StudyData</stp>
        <stp>S.TMUS</stp>
        <stp>PCB</stp>
        <stp>BaseType=Index,Index=1</stp>
        <stp>Close</stp>
        <stp>W</stp>
        <stp>0</stp>
        <stp>all</stp>
        <stp/>
        <stp/>
        <stp/>
        <stp>T</stp>
        <tr r="I93" s="1"/>
      </tp>
      <tp>
        <v>7.1175018005967736</v>
        <stp/>
        <stp>StudyData</stp>
        <stp>S.SNPS</stp>
        <stp>PCB</stp>
        <stp>BaseType=Index,Index=1</stp>
        <stp>Close</stp>
        <stp>M</stp>
        <stp>0</stp>
        <stp>all</stp>
        <stp/>
        <stp/>
        <stp/>
        <stp>T</stp>
        <tr r="J89" s="1"/>
      </tp>
      <tp>
        <v>-11.345056629481396</v>
        <stp/>
        <stp>StudyData</stp>
        <stp>S.SNPS</stp>
        <stp>PCB</stp>
        <stp>BaseType=Index,Index=1</stp>
        <stp>Close</stp>
        <stp>A</stp>
        <stp>0</stp>
        <stp>all</stp>
        <stp/>
        <stp/>
        <stp/>
        <stp>T</stp>
        <tr r="L89" s="1"/>
      </tp>
      <tp>
        <v>0.10577177335993598</v>
        <stp/>
        <stp>StudyData</stp>
        <stp>S.SNPS</stp>
        <stp>PCB</stp>
        <stp>BaseType=Index,Index=1</stp>
        <stp>Close</stp>
        <stp>W</stp>
        <stp>0</stp>
        <stp>all</stp>
        <stp/>
        <stp/>
        <stp/>
        <stp>T</stp>
        <tr r="I89" s="1"/>
      </tp>
      <tp>
        <v>-6.6446970206469809</v>
        <stp/>
        <stp>StudyData</stp>
        <stp>S.SNPS</stp>
        <stp>PCB</stp>
        <stp>BaseType=Index,Index=1</stp>
        <stp>Close</stp>
        <stp>Q</stp>
        <stp>0</stp>
        <stp>all</stp>
        <stp/>
        <stp/>
        <stp/>
        <stp>T</stp>
        <tr r="K89" s="1"/>
      </tp>
      <tp>
        <v>-9.9781519769796407</v>
        <stp/>
        <stp>StudyData</stp>
        <stp>S.CDNS</stp>
        <stp>PCB</stp>
        <stp>BaseType=Index,Index=1</stp>
        <stp>Close</stp>
        <stp>Q</stp>
        <stp>0</stp>
        <stp>all</stp>
        <stp/>
        <stp/>
        <stp/>
        <stp>T</stp>
        <tr r="K23" s="1"/>
      </tp>
      <tp>
        <v>-0.40384388633416007</v>
        <stp/>
        <stp>StudyData</stp>
        <stp>S.CDNS</stp>
        <stp>PCB</stp>
        <stp>BaseType=Index,Index=1</stp>
        <stp>Close</stp>
        <stp>W</stp>
        <stp>0</stp>
        <stp>all</stp>
        <stp/>
        <stp/>
        <stp/>
        <stp>T</stp>
        <tr r="I23" s="1"/>
      </tp>
      <tp>
        <v>8.0907287734340088</v>
        <stp/>
        <stp>StudyData</stp>
        <stp>S.CDNS</stp>
        <stp>PCB</stp>
        <stp>BaseType=Index,Index=1</stp>
        <stp>Close</stp>
        <stp>A</stp>
        <stp>0</stp>
        <stp>all</stp>
        <stp/>
        <stp/>
        <stp/>
        <stp>T</stp>
        <tr r="L23" s="1"/>
      </tp>
      <tp>
        <v>-0.6323157461325738</v>
        <stp/>
        <stp>StudyData</stp>
        <stp>S.CDNS</stp>
        <stp>PCB</stp>
        <stp>BaseType=Index,Index=1</stp>
        <stp>Close</stp>
        <stp>M</stp>
        <stp>0</stp>
        <stp>all</stp>
        <stp/>
        <stp/>
        <stp/>
        <stp>T</stp>
        <tr r="J23" s="1"/>
      </tp>
      <tp>
        <v>-0.43831568579168417</v>
        <stp/>
        <stp>StudyData</stp>
        <stp>S.CTAS</stp>
        <stp>PCB</stp>
        <stp>BaseType=Index,Index=1</stp>
        <stp>Close</stp>
        <stp>W</stp>
        <stp>0</stp>
        <stp>all</stp>
        <stp/>
        <stp/>
        <stp/>
        <stp>T</stp>
        <tr r="I32" s="1"/>
      </tp>
      <tp>
        <v>18.861712135465652</v>
        <stp/>
        <stp>StudyData</stp>
        <stp>S.CTAS</stp>
        <stp>PCB</stp>
        <stp>BaseType=Index,Index=1</stp>
        <stp>Close</stp>
        <stp>Q</stp>
        <stp>0</stp>
        <stp>all</stp>
        <stp/>
        <stp/>
        <stp/>
        <stp>T</stp>
        <tr r="K32" s="1"/>
      </tp>
      <tp>
        <v>-1.2070566388115129</v>
        <stp/>
        <stp>StudyData</stp>
        <stp>S.CTAS</stp>
        <stp>PCB</stp>
        <stp>BaseType=Index,Index=1</stp>
        <stp>Close</stp>
        <stp>M</stp>
        <stp>0</stp>
        <stp>all</stp>
        <stp/>
        <stp/>
        <stp/>
        <stp>T</stp>
        <tr r="J32" s="1"/>
      </tp>
      <tp>
        <v>7.4918913170627972</v>
        <stp/>
        <stp>StudyData</stp>
        <stp>S.CTAS</stp>
        <stp>PCB</stp>
        <stp>BaseType=Index,Index=1</stp>
        <stp>Close</stp>
        <stp>A</stp>
        <stp>0</stp>
        <stp>all</stp>
        <stp/>
        <stp/>
        <stp/>
        <stp>T</stp>
        <tr r="L32" s="1"/>
      </tp>
      <tp>
        <v>0.38303984678406067</v>
        <stp/>
        <stp>StudyData</stp>
        <stp>S.NBIS</stp>
        <stp>PCB</stp>
        <stp>BaseType=Index,Index=1</stp>
        <stp>Close</stp>
        <stp>W</stp>
        <stp>0</stp>
        <stp>all</stp>
        <stp/>
        <stp/>
        <stp/>
        <stp>T</stp>
        <tr r="I68" s="1"/>
      </tp>
      <tp>
        <v>-31.676141507042768</v>
        <stp/>
        <stp>StudyData</stp>
        <stp>S.NBIS</stp>
        <stp>PCB</stp>
        <stp>BaseType=Index,Index=1</stp>
        <stp>Close</stp>
        <stp>Q</stp>
        <stp>0</stp>
        <stp>all</stp>
        <stp/>
        <stp/>
        <stp/>
        <stp>T</stp>
        <tr r="K68" s="1"/>
      </tp>
      <tp>
        <v>125.43608124253284</v>
        <stp/>
        <stp>StudyData</stp>
        <stp>S.NBIS</stp>
        <stp>PCB</stp>
        <stp>BaseType=Index,Index=1</stp>
        <stp>Close</stp>
        <stp>A</stp>
        <stp>0</stp>
        <stp>all</stp>
        <stp/>
        <stp/>
        <stp/>
        <stp>T</stp>
        <tr r="L68" s="1"/>
      </tp>
      <tp>
        <v>-0.90331390158079872</v>
        <stp/>
        <stp>StudyData</stp>
        <stp>S.NBIS</stp>
        <stp>PCB</stp>
        <stp>BaseType=Index,Index=1</stp>
        <stp>Close</stp>
        <stp>M</stp>
        <stp>0</stp>
        <stp>all</stp>
        <stp/>
        <stp/>
        <stp/>
        <stp>T</stp>
        <tr r="J68" s="1"/>
      </tp>
      <tp>
        <v>10.108095238100001</v>
        <stp/>
        <stp>StudyData</stp>
        <stp>ATR(S.CEG,MAType:=Sim,Period:=21)</stp>
        <stp>Bar</stp>
        <stp/>
        <stp>Close</stp>
        <stp>D</stp>
        <stp/>
        <stp/>
        <stp/>
        <stp/>
        <stp/>
        <stp>T</stp>
        <tr r="O24" s="1"/>
      </tp>
      <tp>
        <v>1.1647619048</v>
        <stp/>
        <stp>StudyData</stp>
        <stp>ATR(S.CSX,MAType:=Sim,Period:=21)</stp>
        <stp>Bar</stp>
        <stp/>
        <stp>Close</stp>
        <stp>D</stp>
        <stp/>
        <stp/>
        <stp/>
        <stp/>
        <stp/>
        <stp>T</stp>
        <tr r="O31" s="1"/>
      </tp>
      <tp>
        <v>-0.27796559236721846</v>
        <stp/>
        <stp>StudyData</stp>
        <stp>S.PCAR</stp>
        <stp>PCB</stp>
        <stp>BaseType=Index,Index=1</stp>
        <stp>Close</stp>
        <stp>W</stp>
        <stp>0</stp>
        <stp>all</stp>
        <stp/>
        <stp/>
        <stp/>
        <stp>T</stp>
        <tr r="I76" s="1"/>
      </tp>
      <tp>
        <v>10.50616050616051</v>
        <stp/>
        <stp>StudyData</stp>
        <stp>S.PCAR</stp>
        <stp>PCB</stp>
        <stp>BaseType=Index,Index=1</stp>
        <stp>Close</stp>
        <stp>Q</stp>
        <stp>0</stp>
        <stp>all</stp>
        <stp/>
        <stp/>
        <stp/>
        <stp>T</stp>
        <tr r="K76" s="1"/>
      </tp>
      <tp>
        <v>4.5221585770276053E-2</v>
        <stp/>
        <stp>StudyData</stp>
        <stp>S.PCAR</stp>
        <stp>PCB</stp>
        <stp>BaseType=Index,Index=1</stp>
        <stp>Close</stp>
        <stp>M</stp>
        <stp>0</stp>
        <stp>all</stp>
        <stp/>
        <stp/>
        <stp/>
        <stp>T</stp>
        <tr r="J76" s="1"/>
      </tp>
      <tp>
        <v>21.212674641585245</v>
        <stp/>
        <stp>StudyData</stp>
        <stp>S.PCAR</stp>
        <stp>PCB</stp>
        <stp>BaseType=Index,Index=1</stp>
        <stp>Close</stp>
        <stp>A</stp>
        <stp>0</stp>
        <stp>all</stp>
        <stp/>
        <stp/>
        <stp/>
        <stp>T</stp>
        <tr r="L76" s="1"/>
      </tp>
      <tp>
        <v>45.530635462376075</v>
        <stp/>
        <stp>StudyData</stp>
        <stp>S.PLTR</stp>
        <stp>PCB</stp>
        <stp>BaseType=Index,Index=1</stp>
        <stp>Close</stp>
        <stp>M</stp>
        <stp>0</stp>
        <stp>all</stp>
        <stp/>
        <stp/>
        <stp/>
        <stp>T</stp>
        <tr r="J79" s="1"/>
      </tp>
      <tp>
        <v>0.75386779184247732</v>
        <stp/>
        <stp>StudyData</stp>
        <stp>S.PLTR</stp>
        <stp>PCB</stp>
        <stp>BaseType=Index,Index=1</stp>
        <stp>Close</stp>
        <stp>A</stp>
        <stp>0</stp>
        <stp>all</stp>
        <stp/>
        <stp/>
        <stp/>
        <stp>T</stp>
        <tr r="L79" s="1"/>
      </tp>
      <tp>
        <v>53.50132853347047</v>
        <stp/>
        <stp>StudyData</stp>
        <stp>S.PLTR</stp>
        <stp>PCB</stp>
        <stp>BaseType=Index,Index=1</stp>
        <stp>Close</stp>
        <stp>Q</stp>
        <stp>0</stp>
        <stp>all</stp>
        <stp/>
        <stp/>
        <stp/>
        <stp>T</stp>
        <tr r="K79" s="1"/>
      </tp>
      <tp>
        <v>4.1160397651299423</v>
        <stp/>
        <stp>StudyData</stp>
        <stp>S.PLTR</stp>
        <stp>PCB</stp>
        <stp>BaseType=Index,Index=1</stp>
        <stp>Close</stp>
        <stp>W</stp>
        <stp>0</stp>
        <stp>all</stp>
        <stp/>
        <stp/>
        <stp/>
        <stp>T</stp>
        <tr r="I79" s="1"/>
      </tp>
      <tp>
        <v>4.3417667238421922</v>
        <stp/>
        <stp>StudyData</stp>
        <stp>S.MSTR</stp>
        <stp>PCB</stp>
        <stp>BaseType=Index,Index=1</stp>
        <stp>Close</stp>
        <stp>M</stp>
        <stp>0</stp>
        <stp>all</stp>
        <stp/>
        <stp/>
        <stp/>
        <stp>T</stp>
        <tr r="J66" s="1"/>
      </tp>
      <tp>
        <v>-35.946034879894711</v>
        <stp/>
        <stp>StudyData</stp>
        <stp>S.MSTR</stp>
        <stp>PCB</stp>
        <stp>BaseType=Index,Index=1</stp>
        <stp>Close</stp>
        <stp>A</stp>
        <stp>0</stp>
        <stp>all</stp>
        <stp/>
        <stp/>
        <stp/>
        <stp>T</stp>
        <tr r="L66" s="1"/>
      </tp>
      <tp>
        <v>11.963648912918428</v>
        <stp/>
        <stp>StudyData</stp>
        <stp>S.MSTR</stp>
        <stp>PCB</stp>
        <stp>BaseType=Index,Index=1</stp>
        <stp>Close</stp>
        <stp>Q</stp>
        <stp>0</stp>
        <stp>all</stp>
        <stp/>
        <stp/>
        <stp/>
        <stp>T</stp>
        <tr r="K66" s="1"/>
      </tp>
      <tp>
        <v>-2.679732026797327</v>
        <stp/>
        <stp>StudyData</stp>
        <stp>S.MSTR</stp>
        <stp>PCB</stp>
        <stp>BaseType=Index,Index=1</stp>
        <stp>Close</stp>
        <stp>W</stp>
        <stp>0</stp>
        <stp>all</stp>
        <stp/>
        <stp/>
        <stp/>
        <stp>T</stp>
        <tr r="I66" s="1"/>
      </tp>
      <tp>
        <v>-2.3821378231874526</v>
        <stp/>
        <stp>StudyData</stp>
        <stp>S.MPWR</stp>
        <stp>PCB</stp>
        <stp>BaseType=Index,Index=1</stp>
        <stp>Close</stp>
        <stp>M</stp>
        <stp>0</stp>
        <stp>all</stp>
        <stp/>
        <stp/>
        <stp/>
        <stp>T</stp>
        <tr r="J63" s="1"/>
      </tp>
      <tp>
        <v>53.587978286773456</v>
        <stp/>
        <stp>StudyData</stp>
        <stp>S.MPWR</stp>
        <stp>PCB</stp>
        <stp>BaseType=Index,Index=1</stp>
        <stp>Close</stp>
        <stp>A</stp>
        <stp>0</stp>
        <stp>all</stp>
        <stp/>
        <stp/>
        <stp/>
        <stp>T</stp>
        <tr r="L63" s="1"/>
      </tp>
      <tp>
        <v>0.70169854451805735</v>
        <stp/>
        <stp>StudyData</stp>
        <stp>S.MPWR</stp>
        <stp>PCB</stp>
        <stp>BaseType=Index,Index=1</stp>
        <stp>Close</stp>
        <stp>Q</stp>
        <stp>0</stp>
        <stp>all</stp>
        <stp/>
        <stp/>
        <stp/>
        <stp>T</stp>
        <tr r="K63" s="1"/>
      </tp>
      <tp>
        <v>-0.67639881844257166</v>
        <stp/>
        <stp>StudyData</stp>
        <stp>S.MPWR</stp>
        <stp>PCB</stp>
        <stp>BaseType=Index,Index=1</stp>
        <stp>Close</stp>
        <stp>W</stp>
        <stp>0</stp>
        <stp>all</stp>
        <stp/>
        <stp/>
        <stp/>
        <stp>T</stp>
        <tr r="I63" s="1"/>
      </tp>
      <tp>
        <v>1.920952381</v>
        <stp/>
        <stp>StudyData</stp>
        <stp>ATR(S.BKR,MAType:=Sim,Period:=21)</stp>
        <stp>Bar</stp>
        <stp/>
        <stp>Close</stp>
        <stp>D</stp>
        <stp/>
        <stp/>
        <stp/>
        <stp/>
        <stp/>
        <stp>T</stp>
        <tr r="L35" s="2"/>
        <tr r="O21" s="1"/>
      </tp>
      <tp>
        <v>79.909523809500001</v>
        <stp/>
        <stp>StudyData</stp>
        <stp>S.MCHP</stp>
        <stp>MA</stp>
        <stp>InputChoice=Close,MAType=Sim,Period=21</stp>
        <stp>MA</stp>
        <stp>D</stp>
        <stp/>
        <stp>all</stp>
        <stp/>
        <stp/>
        <stp/>
        <stp>T</stp>
        <tr r="P58" s="1"/>
      </tp>
      <tp>
        <v>66.103809523799995</v>
        <stp/>
        <stp>StudyData</stp>
        <stp>S.GEHC</stp>
        <stp>MA</stp>
        <stp>InputChoice=Close,MAType=Sim,Period=21</stp>
        <stp>MA</stp>
        <stp>D</stp>
        <stp/>
        <stp>all</stp>
        <stp/>
        <stp/>
        <stp/>
        <stp>T</stp>
        <tr r="P41" s="1"/>
      </tp>
      <tp>
        <v>2.8176190476</v>
        <stp/>
        <stp>StudyData</stp>
        <stp>ATR(S.AEP,MAType:=Sim,Period:=21)</stp>
        <stp>Bar</stp>
        <stp/>
        <stp>Close</stp>
        <stp>D</stp>
        <stp/>
        <stp/>
        <stp/>
        <stp/>
        <stp/>
        <stp>T</stp>
        <tr r="O8" s="1"/>
      </tp>
      <tp>
        <v>13.6104761905</v>
        <stp/>
        <stp>StudyData</stp>
        <stp>ATR(S.ADI,MAType:=Sim,Period:=21)</stp>
        <stp>Bar</stp>
        <stp/>
        <stp>Close</stp>
        <stp>D</stp>
        <stp/>
        <stp/>
        <stp/>
        <stp/>
        <stp/>
        <stp>T</stp>
        <tr r="O5" s="1"/>
      </tp>
      <tp>
        <v>8.5976190476000003</v>
        <stp/>
        <stp>StudyData</stp>
        <stp>ATR(S.ADP,MAType:=Sim,Period:=21)</stp>
        <stp>Bar</stp>
        <stp/>
        <stp>Close</stp>
        <stp>D</stp>
        <stp/>
        <stp/>
        <stp/>
        <stp/>
        <stp/>
        <stp>T</stp>
        <tr r="O6" s="1"/>
      </tp>
      <tp>
        <v>38.165714285699998</v>
        <stp/>
        <stp>StudyData</stp>
        <stp>ATR(S.AMD,MAType:=Sim,Period:=21)</stp>
        <stp>Bar</stp>
        <stp/>
        <stp>Close</stp>
        <stp>D</stp>
        <stp/>
        <stp/>
        <stp/>
        <stp/>
        <stp/>
        <stp>T</stp>
        <tr r="O12" s="1"/>
      </tp>
      <tp>
        <v>25.7061904762</v>
        <stp/>
        <stp>StudyData</stp>
        <stp>ATR(S.APP,MAType:=Sim,Period:=21)</stp>
        <stp>Bar</stp>
        <stp/>
        <stp>Close</stp>
        <stp>D</stp>
        <stp/>
        <stp/>
        <stp/>
        <stp/>
        <stp/>
        <stp>T</stp>
        <tr r="O15" s="1"/>
      </tp>
      <tp>
        <v>24.060952381</v>
        <stp/>
        <stp>StudyData</stp>
        <stp>ATR(S.ARM,MAType:=Sim,Period:=21)</stp>
        <stp>Bar</stp>
        <stp/>
        <stp>Close</stp>
        <stp>D</stp>
        <stp/>
        <stp/>
        <stp/>
        <stp/>
        <stp/>
        <stp>T</stp>
        <tr r="O16" s="1"/>
      </tp>
      <tp>
        <v>194.69095238099999</v>
        <stp/>
        <stp>StudyData</stp>
        <stp>S.NBIS</stp>
        <stp>MA</stp>
        <stp>InputChoice=Close,MAType=Sim,Period=21</stp>
        <stp>MA</stp>
        <stp>D</stp>
        <stp/>
        <stp>all</stp>
        <stp/>
        <stp/>
        <stp/>
        <stp>T</stp>
        <tr r="P68" s="1"/>
      </tp>
      <tp>
        <v>35.654230162900689</v>
        <stp/>
        <stp>StudyData</stp>
        <stp>S.SHOP</stp>
        <stp>PCB</stp>
        <stp>BaseType=Index,Index=1</stp>
        <stp>Close</stp>
        <stp>Q</stp>
        <stp>0</stp>
        <stp>all</stp>
        <stp/>
        <stp/>
        <stp/>
        <stp>T</stp>
        <tr r="K87" s="1"/>
      </tp>
      <tp>
        <v>2.1904070726397187</v>
        <stp/>
        <stp>StudyData</stp>
        <stp>S.SHOP</stp>
        <stp>PCB</stp>
        <stp>BaseType=Index,Index=1</stp>
        <stp>Close</stp>
        <stp>W</stp>
        <stp>0</stp>
        <stp>all</stp>
        <stp/>
        <stp/>
        <stp/>
        <stp>T</stp>
        <tr r="I87" s="1"/>
      </tp>
      <tp>
        <v>-3.7771013232279205</v>
        <stp/>
        <stp>StudyData</stp>
        <stp>S.SHOP</stp>
        <stp>PCB</stp>
        <stp>BaseType=Index,Index=1</stp>
        <stp>Close</stp>
        <stp>A</stp>
        <stp>0</stp>
        <stp>all</stp>
        <stp/>
        <stp/>
        <stp/>
        <stp>T</stp>
        <tr r="L87" s="1"/>
      </tp>
      <tp>
        <v>32.215108834827149</v>
        <stp/>
        <stp>StudyData</stp>
        <stp>S.SHOP</stp>
        <stp>PCB</stp>
        <stp>BaseType=Index,Index=1</stp>
        <stp>Close</stp>
        <stp>M</stp>
        <stp>0</stp>
        <stp>all</stp>
        <stp/>
        <stp/>
        <stp/>
        <stp>T</stp>
        <tr r="J87" s="1"/>
      </tp>
      <tp>
        <v>6.095732986909157</v>
        <stp/>
        <stp>StudyData</stp>
        <stp>S.CCEP</stp>
        <stp>PCB</stp>
        <stp>BaseType=Index,Index=1</stp>
        <stp>Close</stp>
        <stp>Q</stp>
        <stp>0</stp>
        <stp>all</stp>
        <stp/>
        <stp/>
        <stp/>
        <stp>T</stp>
        <tr r="K22" s="1"/>
      </tp>
      <tp>
        <v>-1.9577061593868357</v>
        <stp/>
        <stp>StudyData</stp>
        <stp>S.CCEP</stp>
        <stp>PCB</stp>
        <stp>BaseType=Index,Index=1</stp>
        <stp>Close</stp>
        <stp>W</stp>
        <stp>0</stp>
        <stp>all</stp>
        <stp/>
        <stp/>
        <stp/>
        <stp>T</stp>
        <tr r="I22" s="1"/>
      </tp>
      <tp>
        <v>-3.0056641695596618</v>
        <stp/>
        <stp>StudyData</stp>
        <stp>S.CCEP</stp>
        <stp>PCB</stp>
        <stp>BaseType=Index,Index=1</stp>
        <stp>Close</stp>
        <stp>M</stp>
        <stp>0</stp>
        <stp>all</stp>
        <stp/>
        <stp/>
        <stp/>
        <stp>T</stp>
        <tr r="J22" s="1"/>
      </tp>
      <tp>
        <v>17.056229327453138</v>
        <stp/>
        <stp>StudyData</stp>
        <stp>S.CCEP</stp>
        <stp>PCB</stp>
        <stp>BaseType=Index,Index=1</stp>
        <stp>Close</stp>
        <stp>A</stp>
        <stp>0</stp>
        <stp>all</stp>
        <stp/>
        <stp/>
        <stp/>
        <stp>T</stp>
        <tr r="L22" s="1"/>
      </tp>
      <tp>
        <v>-3.4950997756523718</v>
        <stp/>
        <stp>StudyData</stp>
        <stp>S.MCHP</stp>
        <stp>PCB</stp>
        <stp>BaseType=Index,Index=1</stp>
        <stp>Close</stp>
        <stp>W</stp>
        <stp>0</stp>
        <stp>all</stp>
        <stp/>
        <stp/>
        <stp/>
        <stp>T</stp>
        <tr r="I58" s="1"/>
      </tp>
      <tp>
        <v>-10.383771929824558</v>
        <stp/>
        <stp>StudyData</stp>
        <stp>S.MCHP</stp>
        <stp>PCB</stp>
        <stp>BaseType=Index,Index=1</stp>
        <stp>Close</stp>
        <stp>Q</stp>
        <stp>0</stp>
        <stp>all</stp>
        <stp/>
        <stp/>
        <stp/>
        <stp>T</stp>
        <tr r="K58" s="1"/>
      </tp>
      <tp>
        <v>28.264281230382931</v>
        <stp/>
        <stp>StudyData</stp>
        <stp>S.MCHP</stp>
        <stp>PCB</stp>
        <stp>BaseType=Index,Index=1</stp>
        <stp>Close</stp>
        <stp>A</stp>
        <stp>0</stp>
        <stp>all</stp>
        <stp/>
        <stp/>
        <stp/>
        <stp>T</stp>
        <tr r="L58" s="1"/>
      </tp>
      <tp>
        <v>10.014806838067031</v>
        <stp/>
        <stp>StudyData</stp>
        <stp>S.MCHP</stp>
        <stp>PCB</stp>
        <stp>BaseType=Index,Index=1</stp>
        <stp>Close</stp>
        <stp>M</stp>
        <stp>0</stp>
        <stp>all</stp>
        <stp/>
        <stp/>
        <stp/>
        <stp>T</stp>
        <tr r="J58" s="1"/>
      </tp>
      <tp>
        <v>343.21714285709999</v>
        <stp/>
        <stp>StudyData</stp>
        <stp>S.CDNS</stp>
        <stp>MA</stp>
        <stp>InputChoice=Close,MAType=Sim,Period=21</stp>
        <stp>MA</stp>
        <stp>D</stp>
        <stp/>
        <stp>all</stp>
        <stp/>
        <stp/>
        <stp/>
        <stp>T</stp>
        <tr r="P23" s="1"/>
      </tp>
      <tp>
        <v>12.019822884288315</v>
        <stp/>
        <stp>StudyData</stp>
        <stp>S.PANW</stp>
        <stp>PCB</stp>
        <stp>BaseType=Index,Index=1</stp>
        <stp>Close</stp>
        <stp>Q</stp>
        <stp>0</stp>
        <stp>all</stp>
        <stp/>
        <stp/>
        <stp/>
        <stp>T</stp>
        <tr r="K74" s="1"/>
      </tp>
      <tp>
        <v>4.9881822679052314</v>
        <stp/>
        <stp>StudyData</stp>
        <stp>S.PANW</stp>
        <stp>PCB</stp>
        <stp>BaseType=Index,Index=1</stp>
        <stp>Close</stp>
        <stp>W</stp>
        <stp>0</stp>
        <stp>all</stp>
        <stp/>
        <stp/>
        <stp/>
        <stp>T</stp>
        <tr r="I74" s="1"/>
      </tp>
      <tp>
        <v>107.38870792616717</v>
        <stp/>
        <stp>StudyData</stp>
        <stp>S.PANW</stp>
        <stp>PCB</stp>
        <stp>BaseType=Index,Index=1</stp>
        <stp>Close</stp>
        <stp>A</stp>
        <stp>0</stp>
        <stp>all</stp>
        <stp/>
        <stp/>
        <stp/>
        <stp>T</stp>
        <tr r="L74" s="1"/>
      </tp>
      <tp>
        <v>15.122201127083148</v>
        <stp/>
        <stp>StudyData</stp>
        <stp>S.PANW</stp>
        <stp>PCB</stp>
        <stp>BaseType=Index,Index=1</stp>
        <stp>Close</stp>
        <stp>M</stp>
        <stp>0</stp>
        <stp>all</stp>
        <stp/>
        <stp/>
        <stp/>
        <stp>T</stp>
        <tr r="J74" s="1"/>
      </tp>
      <tp>
        <v>343.56476190479998</v>
        <stp/>
        <stp>StudyData</stp>
        <stp>S.PANW</stp>
        <stp>MA</stp>
        <stp>InputChoice=Close,MAType=Sim,Period=21</stp>
        <stp>MA</stp>
        <stp>D</stp>
        <stp/>
        <stp>all</stp>
        <stp/>
        <stp/>
        <stp/>
        <stp>T</stp>
        <tr r="P74" s="1"/>
      </tp>
      <tp>
        <v>159.21714285709999</v>
        <stp/>
        <stp>StudyData</stp>
        <stp>S.FTNT</stp>
        <stp>MA</stp>
        <stp>InputChoice=Close,MAType=Sim,Period=21</stp>
        <stp>MA</stp>
        <stp>D</stp>
        <stp/>
        <stp>all</stp>
        <stp/>
        <stp/>
        <stp/>
        <stp>T</stp>
        <tr r="P40" s="1"/>
      </tp>
      <tp>
        <v>254.1128571429</v>
        <stp/>
        <stp>StudyData</stp>
        <stp>S.ALNY</stp>
        <stp>MA</stp>
        <stp>InputChoice=Close,MAType=Sim,Period=21</stp>
        <stp>MA</stp>
        <stp>D</stp>
        <stp/>
        <stp>all</stp>
        <stp/>
        <stp/>
        <stp/>
        <stp>T</stp>
        <tr r="P10" s="1"/>
      </tp>
      <tp>
        <v>150.71</v>
        <stp/>
        <stp>StudyData</stp>
        <stp>S.ABNB</stp>
        <stp>MA</stp>
        <stp>InputChoice=Close,MAType=Sim,Period=21</stp>
        <stp>MA</stp>
        <stp>D</stp>
        <stp/>
        <stp>all</stp>
        <stp/>
        <stp/>
        <stp/>
        <stp>T</stp>
        <tr r="P3" s="1"/>
      </tp>
      <tp>
        <v>201.039047619</v>
        <stp/>
        <stp>StudyData</stp>
        <stp>S.HONA</stp>
        <stp>MA</stp>
        <stp>InputChoice=Close,MAType=Sim,Period=21</stp>
        <stp>MA</stp>
        <stp>D</stp>
        <stp/>
        <stp>all</stp>
        <stp/>
        <stp/>
        <stp/>
        <stp>T</stp>
        <tr r="P46" s="1"/>
      </tp>
      <tp>
        <v>195.47238095239999</v>
        <stp/>
        <stp>StudyData</stp>
        <stp>S.FANG</stp>
        <stp>MA</stp>
        <stp>InputChoice=Close,MAType=Sim,Period=21</stp>
        <stp>MA</stp>
        <stp>D</stp>
        <stp/>
        <stp>all</stp>
        <stp/>
        <stp/>
        <stp/>
        <stp>T</stp>
        <tr r="P37" s="1"/>
      </tp>
      <tp>
        <v>189.85666666669999</v>
        <stp/>
        <stp>StudyData</stp>
        <stp>S.BKNG</stp>
        <stp>MA</stp>
        <stp>InputChoice=Close,MAType=Sim,Period=21</stp>
        <stp>MA</stp>
        <stp>D</stp>
        <stp/>
        <stp>all</stp>
        <stp/>
        <stp/>
        <stp/>
        <stp>T</stp>
        <tr r="P20" s="1"/>
      </tp>
      <tp>
        <v>127.5523809524</v>
        <stp/>
        <stp>StudyData</stp>
        <stp>S.SHOP</stp>
        <stp>MA</stp>
        <stp>InputChoice=Close,MAType=Sim,Period=21</stp>
        <stp>MA</stp>
        <stp>D</stp>
        <stp/>
        <stp>all</stp>
        <stp/>
        <stp/>
        <stp/>
        <stp>T</stp>
        <tr r="P87" s="1"/>
      </tp>
      <tp>
        <v>348.12476190479998</v>
        <stp/>
        <stp>StudyData</stp>
        <stp>S.GOOG</stp>
        <stp>MA</stp>
        <stp>InputChoice=Close,MAType=Sim,Period=21</stp>
        <stp>MA</stp>
        <stp>D</stp>
        <stp/>
        <stp>all</stp>
        <stp/>
        <stp/>
        <stp/>
        <stp>T</stp>
        <tr r="P43" s="1"/>
      </tp>
      <tp>
        <v>258.88142857140002</v>
        <stp/>
        <stp>StudyData</stp>
        <stp>S.DDOG</stp>
        <stp>MA</stp>
        <stp>InputChoice=Close,MAType=Sim,Period=21</stp>
        <stp>MA</stp>
        <stp>D</stp>
        <stp/>
        <stp>all</stp>
        <stp/>
        <stp/>
        <stp/>
        <stp>T</stp>
        <tr r="P34" s="1"/>
      </tp>
      <tp>
        <v>25.525985787933688</v>
        <stp/>
        <stp>StudyData</stp>
        <stp>S.CRWV</stp>
        <stp>PCB</stp>
        <stp>BaseType=Index,Index=1</stp>
        <stp>Close</stp>
        <stp>M</stp>
        <stp>0</stp>
        <stp>all</stp>
        <stp/>
        <stp/>
        <stp/>
        <stp>T</stp>
        <tr r="J29" s="1"/>
      </tp>
      <tp>
        <v>25.806451612903231</v>
        <stp/>
        <stp>StudyData</stp>
        <stp>S.CRWV</stp>
        <stp>PCB</stp>
        <stp>BaseType=Index,Index=1</stp>
        <stp>Close</stp>
        <stp>A</stp>
        <stp>0</stp>
        <stp>all</stp>
        <stp/>
        <stp/>
        <stp/>
        <stp>T</stp>
        <tr r="L29" s="1"/>
      </tp>
      <tp>
        <v>-9.493670886075952</v>
        <stp/>
        <stp>StudyData</stp>
        <stp>S.CRWV</stp>
        <stp>PCB</stp>
        <stp>BaseType=Index,Index=1</stp>
        <stp>Close</stp>
        <stp>Q</stp>
        <stp>0</stp>
        <stp>all</stp>
        <stp/>
        <stp/>
        <stp/>
        <stp>T</stp>
        <tr r="K29" s="1"/>
      </tp>
      <tp>
        <v>-0.6396823646189459</v>
        <stp/>
        <stp>StudyData</stp>
        <stp>S.CRWV</stp>
        <stp>PCB</stp>
        <stp>BaseType=Index,Index=1</stp>
        <stp>Close</stp>
        <stp>W</stp>
        <stp>0</stp>
        <stp>all</stp>
        <stp/>
        <stp/>
        <stp/>
        <stp>T</stp>
        <tr r="I29" s="1"/>
      </tp>
      <tp>
        <v>540.61476190480005</v>
        <stp/>
        <stp>StudyData</stp>
        <stp>S.AXON</stp>
        <stp>MA</stp>
        <stp>InputChoice=Close,MAType=Sim,Period=21</stp>
        <stp>MA</stp>
        <stp>D</stp>
        <stp/>
        <stp>all</stp>
        <stp/>
        <stp/>
        <stp/>
        <stp>T</stp>
        <tr r="P19" s="1"/>
      </tp>
      <tp>
        <v>166.28190476189999</v>
        <stp/>
        <stp>StudyData</stp>
        <stp>S.QCOM</stp>
        <stp>MA</stp>
        <stp>InputChoice=Close,MAType=Sim,Period=21</stp>
        <stp>MA</stp>
        <stp>D</stp>
        <stp/>
        <stp>all</stp>
        <stp/>
        <stp/>
        <stp/>
        <stp>T</stp>
        <tr r="P81" s="1"/>
      </tp>
      <tp>
        <v>1.0657142856999999</v>
        <stp/>
        <stp>StudyData</stp>
        <stp>ATR(S.FER,MAType:=Sim,Period:=21)</stp>
        <stp>Bar</stp>
        <stp/>
        <stp>Close</stp>
        <stp>D</stp>
        <stp/>
        <stp/>
        <stp/>
        <stp/>
        <stp/>
        <stp>T</stp>
        <tr r="O39" s="1"/>
      </tp>
      <tp>
        <v>61.342857142900002</v>
        <stp/>
        <stp>StudyData</stp>
        <stp>S.MDLZ</stp>
        <stp>MA</stp>
        <stp>InputChoice=Close,MAType=Sim,Period=21</stp>
        <stp>MA</stp>
        <stp>D</stp>
        <stp/>
        <stp>all</stp>
        <stp/>
        <stp/>
        <stp/>
        <stp>T</stp>
        <tr r="P59" s="1"/>
      </tp>
      <tp>
        <v>72.065714285699997</v>
        <stp/>
        <stp>StudyData</stp>
        <stp>S.NFLX</stp>
        <stp>MA</stp>
        <stp>InputChoice=Close,MAType=Sim,Period=21</stp>
        <stp>MA</stp>
        <stp>D</stp>
        <stp/>
        <stp>all</stp>
        <stp/>
        <stp/>
        <stp/>
        <stp>T</stp>
        <tr r="P69" s="1"/>
      </tp>
      <tp>
        <v>88.759523809499996</v>
        <stp/>
        <stp>StudyData</stp>
        <stp>S.ORLY</stp>
        <stp>MA</stp>
        <stp>InputChoice=Close,MAType=Sim,Period=21</stp>
        <stp>MA</stp>
        <stp>D</stp>
        <stp/>
        <stp>all</stp>
        <stp/>
        <stp/>
        <stp/>
        <stp>T</stp>
        <tr r="P73" s="1"/>
      </tp>
      <tp>
        <v>70.648571428599993</v>
        <stp/>
        <stp>StudyData</stp>
        <stp>S.RKLB</stp>
        <stp>MA</stp>
        <stp>InputChoice=Close,MAType=Sim,Period=21</stp>
        <stp>MA</stp>
        <stp>D</stp>
        <stp/>
        <stp>all</stp>
        <stp/>
        <stp/>
        <stp/>
        <stp>T</stp>
        <tr r="P83" s="1"/>
      </tp>
      <tp>
        <v>342.7123809524</v>
        <stp/>
        <stp>StudyData</stp>
        <stp>S.TSLA</stp>
        <stp>MA</stp>
        <stp>InputChoice=Close,MAType=Sim,Period=21</stp>
        <stp>MA</stp>
        <stp>D</stp>
        <stp/>
        <stp>all</stp>
        <stp/>
        <stp/>
        <stp/>
        <stp>T</stp>
        <tr r="P95" s="1"/>
      </tp>
      <tp>
        <v>132.02285714289999</v>
        <stp/>
        <stp>StudyData</stp>
        <stp>S.GILD</stp>
        <stp>MA</stp>
        <stp>InputChoice=Close,MAType=Sim,Period=21</stp>
        <stp>MA</stp>
        <stp>D</stp>
        <stp/>
        <stp>all</stp>
        <stp/>
        <stp/>
        <stp/>
        <stp>T</stp>
        <tr r="P42" s="1"/>
      </tp>
      <tp>
        <v>1848.1271428570999</v>
        <stp/>
        <stp>StudyData</stp>
        <stp>S.MELI</stp>
        <stp>MA</stp>
        <stp>InputChoice=Close,MAType=Sim,Period=21</stp>
        <stp>MA</stp>
        <stp>D</stp>
        <stp/>
        <stp>all</stp>
        <stp/>
        <stp/>
        <stp/>
        <stp>T</stp>
        <tr r="P60" s="1"/>
      </tp>
      <tp>
        <v>4.3439744360426547</v>
        <stp/>
        <stp>StudyData</stp>
        <stp>S.INTU</stp>
        <stp>PCB</stp>
        <stp>BaseType=Index,Index=1</stp>
        <stp>Close</stp>
        <stp>M</stp>
        <stp>0</stp>
        <stp>all</stp>
        <stp/>
        <stp/>
        <stp/>
        <stp>T</stp>
        <tr r="J49" s="1"/>
      </tp>
      <tp>
        <v>-50.212855892032238</v>
        <stp/>
        <stp>StudyData</stp>
        <stp>S.INTU</stp>
        <stp>PCB</stp>
        <stp>BaseType=Index,Index=1</stp>
        <stp>Close</stp>
        <stp>A</stp>
        <stp>0</stp>
        <stp>all</stp>
        <stp/>
        <stp/>
        <stp/>
        <stp>T</stp>
        <tr r="L49" s="1"/>
      </tp>
      <tp>
        <v>26.360153256704987</v>
        <stp/>
        <stp>StudyData</stp>
        <stp>S.INTU</stp>
        <stp>PCB</stp>
        <stp>BaseType=Index,Index=1</stp>
        <stp>Close</stp>
        <stp>Q</stp>
        <stp>0</stp>
        <stp>all</stp>
        <stp/>
        <stp/>
        <stp/>
        <stp>T</stp>
        <tr r="K49" s="1"/>
      </tp>
      <tp>
        <v>1.3989239046887043</v>
        <stp/>
        <stp>StudyData</stp>
        <stp>S.INTU</stp>
        <stp>PCB</stp>
        <stp>BaseType=Index,Index=1</stp>
        <stp>Close</stp>
        <stp>W</stp>
        <stp>0</stp>
        <stp>all</stp>
        <stp/>
        <stp/>
        <stp/>
        <stp>T</stp>
        <tr r="I49" s="1"/>
      </tp>
      <tp>
        <v>1.1704761905000001</v>
        <stp/>
        <stp>StudyData</stp>
        <stp>ATR(S.EXC,MAType:=Sim,Period:=21)</stp>
        <stp>Bar</stp>
        <stp/>
        <stp>Close</stp>
        <stp>D</stp>
        <stp/>
        <stp/>
        <stp/>
        <stp/>
        <stp/>
        <stp>T</stp>
        <tr r="O36" s="1"/>
      </tp>
      <tp>
        <v>1.8202095033257746</v>
        <stp/>
        <stp>StudyData</stp>
        <stp>S.ROST</stp>
        <stp>PCB</stp>
        <stp>BaseType=Index,Index=1</stp>
        <stp>Close</stp>
        <stp>M</stp>
        <stp>0</stp>
        <stp>all</stp>
        <stp/>
        <stp/>
        <stp/>
        <stp>T</stp>
        <tr r="J85" s="1"/>
      </tp>
      <tp>
        <v>41.911846341734204</v>
        <stp/>
        <stp>StudyData</stp>
        <stp>S.ROST</stp>
        <stp>PCB</stp>
        <stp>BaseType=Index,Index=1</stp>
        <stp>Close</stp>
        <stp>A</stp>
        <stp>0</stp>
        <stp>all</stp>
        <stp/>
        <stp/>
        <stp/>
        <stp>T</stp>
        <tr r="L85" s="1"/>
      </tp>
      <tp>
        <v>0.16063942326528877</v>
        <stp/>
        <stp>StudyData</stp>
        <stp>S.ROST</stp>
        <stp>PCB</stp>
        <stp>BaseType=Index,Index=1</stp>
        <stp>Close</stp>
        <stp>W</stp>
        <stp>0</stp>
        <stp>all</stp>
        <stp/>
        <stp/>
        <stp/>
        <stp>T</stp>
        <tr r="I85" s="1"/>
      </tp>
      <tp>
        <v>20.103359173126623</v>
        <stp/>
        <stp>StudyData</stp>
        <stp>S.ROST</stp>
        <stp>PCB</stp>
        <stp>BaseType=Index,Index=1</stp>
        <stp>Close</stp>
        <stp>Q</stp>
        <stp>0</stp>
        <stp>all</stp>
        <stp/>
        <stp/>
        <stp/>
        <stp>T</stp>
        <tr r="K85" s="1"/>
      </tp>
      <tp>
        <v>8.7822259484384766</v>
        <stp/>
        <stp>StudyData</stp>
        <stp>S.FAST</stp>
        <stp>PCB</stp>
        <stp>BaseType=Index,Index=1</stp>
        <stp>Close</stp>
        <stp>M</stp>
        <stp>0</stp>
        <stp>all</stp>
        <stp/>
        <stp/>
        <stp/>
        <stp>T</stp>
        <tr r="J38" s="1"/>
      </tp>
      <tp>
        <v>29.329678544729617</v>
        <stp/>
        <stp>StudyData</stp>
        <stp>S.FAST</stp>
        <stp>PCB</stp>
        <stp>BaseType=Index,Index=1</stp>
        <stp>Close</stp>
        <stp>A</stp>
        <stp>0</stp>
        <stp>all</stp>
        <stp/>
        <stp/>
        <stp/>
        <stp>T</stp>
        <tr r="L38" s="1"/>
      </tp>
      <tp>
        <v>0.11574074074073142</v>
        <stp/>
        <stp>StudyData</stp>
        <stp>S.FAST</stp>
        <stp>PCB</stp>
        <stp>BaseType=Index,Index=1</stp>
        <stp>Close</stp>
        <stp>W</stp>
        <stp>0</stp>
        <stp>all</stp>
        <stp/>
        <stp/>
        <stp/>
        <stp>T</stp>
        <tr r="I38" s="1"/>
      </tp>
      <tp>
        <v>8.0574640849469024</v>
        <stp/>
        <stp>StudyData</stp>
        <stp>S.FAST</stp>
        <stp>PCB</stp>
        <stp>BaseType=Index,Index=1</stp>
        <stp>Close</stp>
        <stp>Q</stp>
        <stp>0</stp>
        <stp>all</stp>
        <stp/>
        <stp/>
        <stp/>
        <stp>T</stp>
        <tr r="K38" s="1"/>
      </tp>
      <tp>
        <v>7.1670355422470973</v>
        <stp/>
        <stp>StudyData</stp>
        <stp>S.FTNT</stp>
        <stp>PCB</stp>
        <stp>BaseType=Index,Index=1</stp>
        <stp>Close</stp>
        <stp>Q</stp>
        <stp>0</stp>
        <stp>all</stp>
        <stp/>
        <stp/>
        <stp/>
        <stp>T</stp>
        <tr r="K40" s="1"/>
      </tp>
      <tp>
        <v>3.1257830117764844</v>
        <stp/>
        <stp>StudyData</stp>
        <stp>S.FTNT</stp>
        <stp>PCB</stp>
        <stp>BaseType=Index,Index=1</stp>
        <stp>Close</stp>
        <stp>W</stp>
        <stp>0</stp>
        <stp>all</stp>
        <stp/>
        <stp/>
        <stp/>
        <stp>T</stp>
        <tr r="I40" s="1"/>
      </tp>
      <tp>
        <v>107.31645888427151</v>
        <stp/>
        <stp>StudyData</stp>
        <stp>S.FTNT</stp>
        <stp>PCB</stp>
        <stp>BaseType=Index,Index=1</stp>
        <stp>Close</stp>
        <stp>A</stp>
        <stp>0</stp>
        <stp>all</stp>
        <stp/>
        <stp/>
        <stp/>
        <stp>T</stp>
        <tr r="L40" s="1"/>
      </tp>
      <tp>
        <v>1.6548317381907862</v>
        <stp/>
        <stp>StudyData</stp>
        <stp>S.FTNT</stp>
        <stp>PCB</stp>
        <stp>BaseType=Index,Index=1</stp>
        <stp>Close</stp>
        <stp>M</stp>
        <stp>0</stp>
        <stp>all</stp>
        <stp/>
        <stp/>
        <stp/>
        <stp>T</stp>
        <tr r="J40" s="1"/>
      </tp>
      <tp>
        <v>-1.4282004674110493</v>
        <stp/>
        <stp>StudyData</stp>
        <stp>S.AMAT</stp>
        <stp>PCB</stp>
        <stp>BaseType=Index,Index=1</stp>
        <stp>Close</stp>
        <stp>W</stp>
        <stp>0</stp>
        <stp>all</stp>
        <stp/>
        <stp/>
        <stp/>
        <stp>T</stp>
        <tr r="I11" s="1"/>
      </tp>
      <tp>
        <v>-26.495159059474407</v>
        <stp/>
        <stp>StudyData</stp>
        <stp>S.AMAT</stp>
        <stp>PCB</stp>
        <stp>BaseType=Index,Index=1</stp>
        <stp>Close</stp>
        <stp>Q</stp>
        <stp>0</stp>
        <stp>all</stp>
        <stp/>
        <stp/>
        <stp/>
        <stp>T</stp>
        <tr r="K11" s="1"/>
      </tp>
      <tp>
        <v>4.6821754289203694</v>
        <stp/>
        <stp>StudyData</stp>
        <stp>S.AMAT</stp>
        <stp>PCB</stp>
        <stp>BaseType=Index,Index=1</stp>
        <stp>Close</stp>
        <stp>M</stp>
        <stp>0</stp>
        <stp>all</stp>
        <stp/>
        <stp/>
        <stp/>
        <stp>T</stp>
        <tr r="J11" s="1"/>
      </tp>
      <tp>
        <v>106.79403867854782</v>
        <stp/>
        <stp>StudyData</stp>
        <stp>S.AMAT</stp>
        <stp>PCB</stp>
        <stp>BaseType=Index,Index=1</stp>
        <stp>Close</stp>
        <stp>A</stp>
        <stp>0</stp>
        <stp>all</stp>
        <stp/>
        <stp/>
        <stp/>
        <stp>T</stp>
        <tr r="L11" s="1"/>
      </tp>
      <tp>
        <v>-0.82467512002437504</v>
        <stp/>
        <stp>StudyData</stp>
        <stp>S.COST</stp>
        <stp>PCB</stp>
        <stp>BaseType=Index,Index=1</stp>
        <stp>Close</stp>
        <stp>M</stp>
        <stp>0</stp>
        <stp>all</stp>
        <stp/>
        <stp/>
        <stp/>
        <stp>T</stp>
        <tr r="J26" s="1"/>
      </tp>
      <tp>
        <v>9.4742213048217554</v>
        <stp/>
        <stp>StudyData</stp>
        <stp>S.COST</stp>
        <stp>PCB</stp>
        <stp>BaseType=Index,Index=1</stp>
        <stp>Close</stp>
        <stp>A</stp>
        <stp>0</stp>
        <stp>all</stp>
        <stp/>
        <stp/>
        <stp/>
        <stp>T</stp>
        <tr r="L26" s="1"/>
      </tp>
      <tp>
        <v>-0.39880990061404975</v>
        <stp/>
        <stp>StudyData</stp>
        <stp>S.COST</stp>
        <stp>PCB</stp>
        <stp>BaseType=Index,Index=1</stp>
        <stp>Close</stp>
        <stp>W</stp>
        <stp>0</stp>
        <stp>all</stp>
        <stp/>
        <stp/>
        <stp/>
        <stp>T</stp>
        <tr r="I26" s="1"/>
      </tp>
      <tp>
        <v>0.91611703208012396</v>
        <stp/>
        <stp>StudyData</stp>
        <stp>S.COST</stp>
        <stp>PCB</stp>
        <stp>BaseType=Index,Index=1</stp>
        <stp>Close</stp>
        <stp>Q</stp>
        <stp>0</stp>
        <stp>all</stp>
        <stp/>
        <stp/>
        <stp/>
        <stp>T</stp>
        <tr r="K26" s="1"/>
      </tp>
      <tp>
        <v>0.85851648351648346</v>
        <stp/>
        <stp>StudyData</stp>
        <stp>S.CPRT</stp>
        <stp>PCB</stp>
        <stp>BaseType=Index,Index=1</stp>
        <stp>Close</stp>
        <stp>M</stp>
        <stp>0</stp>
        <stp>all</stp>
        <stp/>
        <stp/>
        <stp/>
        <stp>T</stp>
        <tr r="J27" s="1"/>
      </tp>
      <tp>
        <v>-24.980842911877389</v>
        <stp/>
        <stp>StudyData</stp>
        <stp>S.CPRT</stp>
        <stp>PCB</stp>
        <stp>BaseType=Index,Index=1</stp>
        <stp>Close</stp>
        <stp>A</stp>
        <stp>0</stp>
        <stp>all</stp>
        <stp/>
        <stp/>
        <stp/>
        <stp>T</stp>
        <tr r="L27" s="1"/>
      </tp>
      <tp>
        <v>-0.9777478084962884</v>
        <stp/>
        <stp>StudyData</stp>
        <stp>S.CPRT</stp>
        <stp>PCB</stp>
        <stp>BaseType=Index,Index=1</stp>
        <stp>Close</stp>
        <stp>W</stp>
        <stp>0</stp>
        <stp>all</stp>
        <stp/>
        <stp/>
        <stp/>
        <stp>T</stp>
        <tr r="I27" s="1"/>
      </tp>
      <tp>
        <v>4.1858815182688884</v>
        <stp/>
        <stp>StudyData</stp>
        <stp>S.CPRT</stp>
        <stp>PCB</stp>
        <stp>BaseType=Index,Index=1</stp>
        <stp>Close</stp>
        <stp>Q</stp>
        <stp>0</stp>
        <stp>all</stp>
        <stp/>
        <stp/>
        <stp/>
        <stp>T</stp>
        <tr r="K27" s="1"/>
      </tp>
      <tp>
        <v>-4.6275160821747194</v>
        <stp/>
        <stp>StudyData</stp>
        <stp>S.MNST</stp>
        <stp>PCB</stp>
        <stp>BaseType=Index,Index=1</stp>
        <stp>Close</stp>
        <stp>M</stp>
        <stp>0</stp>
        <stp>all</stp>
        <stp/>
        <stp/>
        <stp/>
        <stp>T</stp>
        <tr r="J62" s="1"/>
      </tp>
      <tp>
        <v>19.890439546106691</v>
        <stp/>
        <stp>StudyData</stp>
        <stp>S.MNST</stp>
        <stp>PCB</stp>
        <stp>BaseType=Index,Index=1</stp>
        <stp>Close</stp>
        <stp>A</stp>
        <stp>0</stp>
        <stp>all</stp>
        <stp/>
        <stp/>
        <stp/>
        <stp>T</stp>
        <tr r="L62" s="1"/>
      </tp>
      <tp>
        <v>1.7264276228419679</v>
        <stp/>
        <stp>StudyData</stp>
        <stp>S.MNST</stp>
        <stp>PCB</stp>
        <stp>BaseType=Index,Index=1</stp>
        <stp>Close</stp>
        <stp>W</stp>
        <stp>0</stp>
        <stp>all</stp>
        <stp/>
        <stp/>
        <stp/>
        <stp>T</stp>
        <tr r="I62" s="1"/>
      </tp>
      <tp>
        <v>-4.3695380774032486</v>
        <stp/>
        <stp>StudyData</stp>
        <stp>S.MNST</stp>
        <stp>PCB</stp>
        <stp>BaseType=Index,Index=1</stp>
        <stp>Close</stp>
        <stp>Q</stp>
        <stp>0</stp>
        <stp>all</stp>
        <stp/>
        <stp/>
        <stp/>
        <stp>T</stp>
        <tr r="K62" s="1"/>
      </tp>
      <tp>
        <v>36.746018980215553</v>
        <stp/>
        <stp>StudyData</stp>
        <stp>S.MSFT</stp>
        <stp>PCB</stp>
        <stp>BaseType=Index,Index=1</stp>
        <stp>Close</stp>
        <stp>Q</stp>
        <stp>0</stp>
        <stp>all</stp>
        <stp/>
        <stp/>
        <stp/>
        <stp>T</stp>
        <tr r="K65" s="1"/>
      </tp>
      <tp>
        <v>2.0200404008080208</v>
        <stp/>
        <stp>StudyData</stp>
        <stp>S.MSFT</stp>
        <stp>PCB</stp>
        <stp>BaseType=Index,Index=1</stp>
        <stp>Close</stp>
        <stp>W</stp>
        <stp>0</stp>
        <stp>all</stp>
        <stp/>
        <stp/>
        <stp/>
        <stp>T</stp>
        <tr r="I65" s="1"/>
      </tp>
      <tp>
        <v>9.7628679635049078</v>
        <stp/>
        <stp>StudyData</stp>
        <stp>S.MSFT</stp>
        <stp>PCB</stp>
        <stp>BaseType=Index,Index=1</stp>
        <stp>Close</stp>
        <stp>M</stp>
        <stp>0</stp>
        <stp>all</stp>
        <stp/>
        <stp/>
        <stp/>
        <stp>T</stp>
        <tr r="J65" s="1"/>
      </tp>
      <tp>
        <v>5.4733054877796672</v>
        <stp/>
        <stp>StudyData</stp>
        <stp>S.MSFT</stp>
        <stp>PCB</stp>
        <stp>BaseType=Index,Index=1</stp>
        <stp>Close</stp>
        <stp>A</stp>
        <stp>0</stp>
        <stp>all</stp>
        <stp/>
        <stp/>
        <stp/>
        <stp>T</stp>
        <tr r="L65" s="1"/>
      </tp>
      <tp>
        <v>1716.7961904762001</v>
        <stp/>
        <stp>StudyData</stp>
        <stp>S.ASML</stp>
        <stp>MA</stp>
        <stp>InputChoice=Close,MAType=Sim,Period=21</stp>
        <stp>MA</stp>
        <stp>D</stp>
        <stp/>
        <stp>all</stp>
        <stp/>
        <stp/>
        <stp/>
        <stp>T</stp>
        <tr r="P17" s="1"/>
      </tp>
      <tp>
        <v>-45.192261174369868</v>
        <stp/>
        <stp>StudyData</stp>
        <stp>S.SNDK</stp>
        <stp>PCB</stp>
        <stp>BaseType=Index,Index=1</stp>
        <stp>Close</stp>
        <stp>Q</stp>
        <stp>0</stp>
        <stp>all</stp>
        <stp/>
        <stp/>
        <stp/>
        <stp>T</stp>
        <tr r="K88" s="1"/>
      </tp>
      <tp>
        <v>2.8023197300797742</v>
        <stp/>
        <stp>StudyData</stp>
        <stp>S.SNDK</stp>
        <stp>PCB</stp>
        <stp>BaseType=Index,Index=1</stp>
        <stp>Close</stp>
        <stp>W</stp>
        <stp>0</stp>
        <stp>all</stp>
        <stp/>
        <stp/>
        <stp/>
        <stp>T</stp>
        <tr r="I88" s="1"/>
      </tp>
      <tp>
        <v>2.5806079863026219</v>
        <stp/>
        <stp>StudyData</stp>
        <stp>S.SNDK</stp>
        <stp>PCB</stp>
        <stp>BaseType=Index,Index=1</stp>
        <stp>Close</stp>
        <stp>M</stp>
        <stp>0</stp>
        <stp>all</stp>
        <stp/>
        <stp/>
        <stp/>
        <stp>T</stp>
        <tr r="J88" s="1"/>
      </tp>
      <tp>
        <v>424.97261774370213</v>
        <stp/>
        <stp>StudyData</stp>
        <stp>S.SNDK</stp>
        <stp>PCB</stp>
        <stp>BaseType=Index,Index=1</stp>
        <stp>Close</stp>
        <stp>A</stp>
        <stp>0</stp>
        <stp>all</stp>
        <stp/>
        <stp/>
        <stp/>
        <stp>T</stp>
        <tr r="L88" s="1"/>
      </tp>
      <tp>
        <v>28.609047618999998</v>
        <stp/>
        <stp>StudyData</stp>
        <stp>S.CPRT</stp>
        <stp>MA</stp>
        <stp>InputChoice=Close,MAType=Sim,Period=21</stp>
        <stp>MA</stp>
        <stp>D</stp>
        <stp/>
        <stp>all</stp>
        <stp/>
        <stp/>
        <stp/>
        <stp>T</stp>
        <tr r="P27" s="1"/>
      </tp>
      <tp>
        <v>8.5311699402220267</v>
        <stp/>
        <stp>StudyData</stp>
        <stp>S.ADSK</stp>
        <stp>PCB</stp>
        <stp>BaseType=Index,Index=1</stp>
        <stp>Close</stp>
        <stp>M</stp>
        <stp>0</stp>
        <stp>all</stp>
        <stp/>
        <stp/>
        <stp/>
        <stp>T</stp>
        <tr r="J7" s="1"/>
      </tp>
      <tp>
        <v>-14.131279348670649</v>
        <stp/>
        <stp>StudyData</stp>
        <stp>S.ADSK</stp>
        <stp>PCB</stp>
        <stp>BaseType=Index,Index=1</stp>
        <stp>Close</stp>
        <stp>A</stp>
        <stp>0</stp>
        <stp>all</stp>
        <stp/>
        <stp/>
        <stp/>
        <stp>T</stp>
        <tr r="L7" s="1"/>
      </tp>
      <tp>
        <v>2.0475349285370137</v>
        <stp/>
        <stp>StudyData</stp>
        <stp>S.ADSK</stp>
        <stp>PCB</stp>
        <stp>BaseType=Index,Index=1</stp>
        <stp>Close</stp>
        <stp>W</stp>
        <stp>0</stp>
        <stp>all</stp>
        <stp/>
        <stp/>
        <stp/>
        <stp>T</stp>
        <tr r="I7" s="1"/>
      </tp>
      <tp>
        <v>30.737578438432251</v>
        <stp/>
        <stp>StudyData</stp>
        <stp>S.ADSK</stp>
        <stp>PCB</stp>
        <stp>BaseType=Index,Index=1</stp>
        <stp>Close</stp>
        <stp>Q</stp>
        <stp>0</stp>
        <stp>all</stp>
        <stp/>
        <stp/>
        <stp/>
        <stp>T</stp>
        <tr r="K7" s="1"/>
      </tp>
      <tp>
        <v>365.41952380949999</v>
        <stp/>
        <stp>StudyData</stp>
        <stp>S.ISRG</stp>
        <stp>MA</stp>
        <stp>InputChoice=Close,MAType=Sim,Period=21</stp>
        <stp>MA</stp>
        <stp>D</stp>
        <stp/>
        <stp>all</stp>
        <stp/>
        <stp/>
        <stp/>
        <stp>T</stp>
        <tr r="P50" s="1"/>
      </tp>
      <tp>
        <v>4.1428256703999997</v>
        <stp/>
        <stp>StudyData</stp>
        <stp>S.GEHC</stp>
        <stp>StdDev</stp>
        <stp>InputChoice=Close,Period1=21</stp>
        <stp>STDDEV</stp>
        <stp>D</stp>
        <stp/>
        <stp>all</stp>
        <stp/>
        <stp/>
        <stp/>
        <stp>T</stp>
        <tr r="Q41" s="1"/>
      </tp>
      <tp>
        <v>1.8487863274</v>
        <stp/>
        <stp>StudyData</stp>
        <stp>S.GILD</stp>
        <stp>StdDev</stp>
        <stp>InputChoice=Close,Period1=21</stp>
        <stp>STDDEV</stp>
        <stp>D</stp>
        <stp/>
        <stp>all</stp>
        <stp/>
        <stp/>
        <stp/>
        <stp>T</stp>
        <tr r="Q42" s="1"/>
      </tp>
      <tp>
        <v>15.636102491799999</v>
        <stp/>
        <stp>StudyData</stp>
        <stp>S.GOOG</stp>
        <stp>StdDev</stp>
        <stp>InputChoice=Close,Period1=21</stp>
        <stp>STDDEV</stp>
        <stp>D</stp>
        <stp/>
        <stp>all</stp>
        <stp/>
        <stp/>
        <stp/>
        <stp>T</stp>
        <tr r="Q43" s="1"/>
      </tp>
      <tp>
        <v>242.18142857140001</v>
        <stp/>
        <stp>StudyData</stp>
        <stp>S.ROST</stp>
        <stp>MA</stp>
        <stp>InputChoice=Close,MAType=Sim,Period=21</stp>
        <stp>MA</stp>
        <stp>D</stp>
        <stp/>
        <stp>all</stp>
        <stp/>
        <stp/>
        <stp/>
        <stp>T</stp>
        <tr r="P85" s="1"/>
      </tp>
      <tp>
        <v>47.5628571429</v>
        <stp/>
        <stp>StudyData</stp>
        <stp>S.FAST</stp>
        <stp>MA</stp>
        <stp>InputChoice=Close,MAType=Sim,Period=21</stp>
        <stp>MA</stp>
        <stp>D</stp>
        <stp/>
        <stp>all</stp>
        <stp/>
        <stp/>
        <stp/>
        <stp>T</stp>
        <tr r="P38" s="1"/>
      </tp>
      <tp>
        <v>942.27428571430005</v>
        <stp/>
        <stp>StudyData</stp>
        <stp>S.COST</stp>
        <stp>MA</stp>
        <stp>InputChoice=Close,MAType=Sim,Period=21</stp>
        <stp>MA</stp>
        <stp>D</stp>
        <stp/>
        <stp>all</stp>
        <stp/>
        <stp/>
        <stp/>
        <stp>T</stp>
        <tr r="P26" s="1"/>
      </tp>
      <tp>
        <v>95.508095238099997</v>
        <stp/>
        <stp>StudyData</stp>
        <stp>S.MNST</stp>
        <stp>MA</stp>
        <stp>InputChoice=Close,MAType=Sim,Period=21</stp>
        <stp>MA</stp>
        <stp>D</stp>
        <stp/>
        <stp>all</stp>
        <stp/>
        <stp/>
        <stp/>
        <stp>T</stp>
        <tr r="P62" s="1"/>
      </tp>
      <tp>
        <v>225.97047619049999</v>
        <stp/>
        <stp>StudyData</stp>
        <stp>S.ADSK</stp>
        <stp>MA</stp>
        <stp>InputChoice=Close,MAType=Sim,Period=21</stp>
        <stp>MA</stp>
        <stp>D</stp>
        <stp/>
        <stp>all</stp>
        <stp/>
        <stp/>
        <stp/>
        <stp>T</stp>
        <tr r="P7" s="1"/>
      </tp>
      <tp>
        <v>192.930952381</v>
        <stp/>
        <stp>StudyData</stp>
        <stp>S.DASH</stp>
        <stp>MA</stp>
        <stp>InputChoice=Close,MAType=Sim,Period=21</stp>
        <stp>MA</stp>
        <stp>D</stp>
        <stp/>
        <stp>all</stp>
        <stp/>
        <stp/>
        <stp/>
        <stp>T</stp>
        <tr r="P33" s="1"/>
      </tp>
      <tp>
        <v>5.6695888023999998</v>
        <stp/>
        <stp>StudyData</stp>
        <stp>S.FANG</stp>
        <stp>StdDev</stp>
        <stp>InputChoice=Close,Period1=21</stp>
        <stp>STDDEV</stp>
        <stp>D</stp>
        <stp/>
        <stp>all</stp>
        <stp/>
        <stp/>
        <stp/>
        <stp>T</stp>
        <tr r="Q37" s="1"/>
      </tp>
      <tp>
        <v>2.1240665016000002</v>
        <stp/>
        <stp>StudyData</stp>
        <stp>S.FAST</stp>
        <stp>StdDev</stp>
        <stp>InputChoice=Close,Period1=21</stp>
        <stp>STDDEV</stp>
        <stp>D</stp>
        <stp/>
        <stp>all</stp>
        <stp/>
        <stp/>
        <stp/>
        <stp>T</stp>
        <tr r="Q38" s="1"/>
      </tp>
      <tp>
        <v>5.2312987942999998</v>
        <stp/>
        <stp>StudyData</stp>
        <stp>S.FTNT</stp>
        <stp>StdDev</stp>
        <stp>InputChoice=Close,Period1=21</stp>
        <stp>STDDEV</stp>
        <stp>D</stp>
        <stp/>
        <stp>all</stp>
        <stp/>
        <stp/>
        <stp/>
        <stp>T</stp>
        <tr r="Q40" s="1"/>
      </tp>
      <tp>
        <v>396.24571428569999</v>
        <stp/>
        <stp>StudyData</stp>
        <stp>S.SNPS</stp>
        <stp>MA</stp>
        <stp>InputChoice=Close,MAType=Sim,Period=21</stp>
        <stp>MA</stp>
        <stp>D</stp>
        <stp/>
        <stp>all</stp>
        <stp/>
        <stp/>
        <stp/>
        <stp>T</stp>
        <tr r="P89" s="1"/>
      </tp>
      <tp>
        <v>7.8567683325576265</v>
        <stp/>
        <stp>StudyData</stp>
        <stp>S.MELI</stp>
        <stp>PCB</stp>
        <stp>BaseType=Index,Index=1</stp>
        <stp>Close</stp>
        <stp>Q</stp>
        <stp>0</stp>
        <stp>all</stp>
        <stp/>
        <stp/>
        <stp/>
        <stp>T</stp>
        <tr r="K60" s="1"/>
      </tp>
      <tp>
        <v>0.55253777414057004</v>
        <stp/>
        <stp>StudyData</stp>
        <stp>S.MELI</stp>
        <stp>PCB</stp>
        <stp>BaseType=Index,Index=1</stp>
        <stp>Close</stp>
        <stp>W</stp>
        <stp>0</stp>
        <stp>all</stp>
        <stp/>
        <stp/>
        <stp/>
        <stp>T</stp>
        <tr r="I60" s="1"/>
      </tp>
      <tp>
        <v>-9.1105418367042983</v>
        <stp/>
        <stp>StudyData</stp>
        <stp>S.MELI</stp>
        <stp>PCB</stp>
        <stp>BaseType=Index,Index=1</stp>
        <stp>Close</stp>
        <stp>A</stp>
        <stp>0</stp>
        <stp>all</stp>
        <stp/>
        <stp/>
        <stp/>
        <stp>T</stp>
        <tr r="L60" s="1"/>
      </tp>
      <tp>
        <v>-2.5133789504512922</v>
        <stp/>
        <stp>StudyData</stp>
        <stp>S.MELI</stp>
        <stp>PCB</stp>
        <stp>BaseType=Index,Index=1</stp>
        <stp>Close</stp>
        <stp>M</stp>
        <stp>0</stp>
        <stp>all</stp>
        <stp/>
        <stp/>
        <stp/>
        <stp>T</stp>
        <tr r="J60" s="1"/>
      </tp>
      <tp>
        <v>2.7011694885669395</v>
        <stp/>
        <stp>StudyData</stp>
        <stp>S.NXPI</stp>
        <stp>PCB</stp>
        <stp>BaseType=Index,Index=1</stp>
        <stp>Close</stp>
        <stp>M</stp>
        <stp>0</stp>
        <stp>all</stp>
        <stp/>
        <stp/>
        <stp/>
        <stp>T</stp>
        <tr r="J71" s="1"/>
      </tp>
      <tp>
        <v>8.4262415921864875</v>
        <stp/>
        <stp>StudyData</stp>
        <stp>S.NXPI</stp>
        <stp>PCB</stp>
        <stp>BaseType=Index,Index=1</stp>
        <stp>Close</stp>
        <stp>A</stp>
        <stp>0</stp>
        <stp>all</stp>
        <stp/>
        <stp/>
        <stp/>
        <stp>T</stp>
        <tr r="L71" s="1"/>
      </tp>
      <tp>
        <v>-1.8188644612239846</v>
        <stp/>
        <stp>StudyData</stp>
        <stp>S.NXPI</stp>
        <stp>PCB</stp>
        <stp>BaseType=Index,Index=1</stp>
        <stp>Close</stp>
        <stp>W</stp>
        <stp>0</stp>
        <stp>all</stp>
        <stp/>
        <stp/>
        <stp/>
        <stp>T</stp>
        <tr r="I71" s="1"/>
      </tp>
      <tp>
        <v>-16.254492402946315</v>
        <stp/>
        <stp>StudyData</stp>
        <stp>S.NXPI</stp>
        <stp>PCB</stp>
        <stp>BaseType=Index,Index=1</stp>
        <stp>Close</stp>
        <stp>Q</stp>
        <stp>0</stp>
        <stp>all</stp>
        <stp/>
        <stp/>
        <stp/>
        <stp>T</stp>
        <tr r="K71" s="1"/>
      </tp>
      <tp>
        <v>256.4747619048</v>
        <stp/>
        <stp>StudyData</stp>
        <stp>S.NXPI</stp>
        <stp>MA</stp>
        <stp>InputChoice=Close,MAType=Sim,Period=21</stp>
        <stp>MA</stp>
        <stp>D</stp>
        <stp/>
        <stp>all</stp>
        <stp/>
        <stp/>
        <stp/>
        <stp>T</stp>
        <tr r="P71" s="1"/>
      </tp>
      <tp>
        <v>56.354285714299998</v>
        <stp/>
        <stp>StudyData</stp>
        <stp>S.PYPL</stp>
        <stp>MA</stp>
        <stp>InputChoice=Close,MAType=Sim,Period=21</stp>
        <stp>MA</stp>
        <stp>D</stp>
        <stp/>
        <stp>all</stp>
        <stp/>
        <stp/>
        <stp/>
        <stp>T</stp>
        <tr r="P80" s="1"/>
      </tp>
      <tp>
        <v>322.63190476189999</v>
        <stp/>
        <stp>StudyData</stp>
        <stp>S.AAPL</stp>
        <stp>MA</stp>
        <stp>InputChoice=Close,MAType=Sim,Period=21</stp>
        <stp>MA</stp>
        <stp>D</stp>
        <stp/>
        <stp>all</stp>
        <stp/>
        <stp/>
        <stp/>
        <stp>T</stp>
        <tr r="P2" s="1"/>
      </tp>
      <tp>
        <v>6.6935154975530153</v>
        <stp/>
        <stp>StudyData</stp>
        <stp>S.DASH</stp>
        <stp>PCB</stp>
        <stp>BaseType=Index,Index=1</stp>
        <stp>Close</stp>
        <stp>M</stp>
        <stp>0</stp>
        <stp>all</stp>
        <stp/>
        <stp/>
        <stp/>
        <stp>T</stp>
        <tr r="J33" s="1"/>
      </tp>
      <tp>
        <v>-7.5900741787354393</v>
        <stp/>
        <stp>StudyData</stp>
        <stp>S.DASH</stp>
        <stp>PCB</stp>
        <stp>BaseType=Index,Index=1</stp>
        <stp>Close</stp>
        <stp>A</stp>
        <stp>0</stp>
        <stp>all</stp>
        <stp/>
        <stp/>
        <stp/>
        <stp>T</stp>
        <tr r="L33" s="1"/>
      </tp>
      <tp>
        <v>-3.2229723480995096</v>
        <stp/>
        <stp>StudyData</stp>
        <stp>S.DASH</stp>
        <stp>PCB</stp>
        <stp>BaseType=Index,Index=1</stp>
        <stp>Close</stp>
        <stp>W</stp>
        <stp>0</stp>
        <stp>all</stp>
        <stp/>
        <stp/>
        <stp/>
        <stp>T</stp>
        <tr r="I33" s="1"/>
      </tp>
      <tp>
        <v>13.417872432666769</v>
        <stp/>
        <stp>StudyData</stp>
        <stp>S.DASH</stp>
        <stp>PCB</stp>
        <stp>BaseType=Index,Index=1</stp>
        <stp>Close</stp>
        <stp>Q</stp>
        <stp>0</stp>
        <stp>all</stp>
        <stp/>
        <stp/>
        <stp/>
        <stp>T</stp>
        <tr r="K33" s="1"/>
      </tp>
      <tp>
        <v>1.7161904762</v>
        <stp/>
        <stp>StudyData</stp>
        <stp>ATR(S.XEL,MAType:=Sim,Period:=21)</stp>
        <stp>Bar</stp>
        <stp/>
        <stp>Close</stp>
        <stp>D</stp>
        <stp/>
        <stp/>
        <stp/>
        <stp/>
        <stp/>
        <stp>T</stp>
        <tr r="O103" s="1"/>
      </tp>
      <tp>
        <v>12.0760948058</v>
        <stp/>
        <stp>StudyData</stp>
        <stp>S.DASH</stp>
        <stp>StdDev</stp>
        <stp>InputChoice=Close,Period1=21</stp>
        <stp>STDDEV</stp>
        <stp>D</stp>
        <stp/>
        <stp>all</stp>
        <stp/>
        <stp/>
        <stp/>
        <stp>T</stp>
        <tr r="Q33" s="1"/>
      </tp>
      <tp>
        <v>14.2358793147</v>
        <stp/>
        <stp>StudyData</stp>
        <stp>S.DDOG</stp>
        <stp>StdDev</stp>
        <stp>InputChoice=Close,Period1=21</stp>
        <stp>STDDEV</stp>
        <stp>D</stp>
        <stp/>
        <stp>all</stp>
        <stp/>
        <stp/>
        <stp/>
        <stp>T</stp>
        <tr r="Q34" s="1"/>
      </tp>
      <tp>
        <v>5.5144551335000003</v>
        <stp/>
        <stp>StudyData</stp>
        <stp>S.DXCM</stp>
        <stp>StdDev</stp>
        <stp>InputChoice=Close,Period1=21</stp>
        <stp>STDDEV</stp>
        <stp>D</stp>
        <stp/>
        <stp>all</stp>
        <stp/>
        <stp/>
        <stp/>
        <stp>T</stp>
        <tr r="Q35" s="1"/>
      </tp>
      <tp>
        <v>4.2030298040507077</v>
        <stp/>
        <stp>StudyData</stp>
        <stp>S.TTWO</stp>
        <stp>PCB</stp>
        <stp>BaseType=Index,Index=1</stp>
        <stp>Close</stp>
        <stp>M</stp>
        <stp>0</stp>
        <stp>all</stp>
        <stp/>
        <stp/>
        <stp/>
        <stp>T</stp>
        <tr r="J96" s="1"/>
      </tp>
      <tp>
        <v>-1.1326797640901589</v>
        <stp/>
        <stp>StudyData</stp>
        <stp>S.TTWO</stp>
        <stp>PCB</stp>
        <stp>BaseType=Index,Index=1</stp>
        <stp>Close</stp>
        <stp>A</stp>
        <stp>0</stp>
        <stp>all</stp>
        <stp/>
        <stp/>
        <stp/>
        <stp>T</stp>
        <tr r="L96" s="1"/>
      </tp>
      <tp>
        <v>1.2601008080646359</v>
        <stp/>
        <stp>StudyData</stp>
        <stp>S.TTWO</stp>
        <stp>PCB</stp>
        <stp>BaseType=Index,Index=1</stp>
        <stp>Close</stp>
        <stp>Q</stp>
        <stp>0</stp>
        <stp>all</stp>
        <stp/>
        <stp/>
        <stp/>
        <stp>T</stp>
        <tr r="K96" s="1"/>
      </tp>
      <tp>
        <v>2.6896551724137914</v>
        <stp/>
        <stp>StudyData</stp>
        <stp>S.TTWO</stp>
        <stp>PCB</stp>
        <stp>BaseType=Index,Index=1</stp>
        <stp>Close</stp>
        <stp>W</stp>
        <stp>0</stp>
        <stp>all</stp>
        <stp/>
        <stp/>
        <stp/>
        <stp>T</stp>
        <tr r="I96" s="1"/>
      </tp>
      <tp>
        <v>12.788881535407016</v>
        <stp/>
        <stp>StudyData</stp>
        <stp>S.AVGO</stp>
        <stp>PCB</stp>
        <stp>BaseType=Index,Index=1</stp>
        <stp>Close</stp>
        <stp>Q</stp>
        <stp>0</stp>
        <stp>all</stp>
        <stp/>
        <stp/>
        <stp/>
        <stp>T</stp>
        <tr r="K18" s="1"/>
      </tp>
      <tp>
        <v>-0.3974191135215982</v>
        <stp/>
        <stp>StudyData</stp>
        <stp>S.AVGO</stp>
        <stp>PCB</stp>
        <stp>BaseType=Index,Index=1</stp>
        <stp>Close</stp>
        <stp>W</stp>
        <stp>0</stp>
        <stp>all</stp>
        <stp/>
        <stp/>
        <stp/>
        <stp>T</stp>
        <tr r="I18" s="1"/>
      </tp>
      <tp>
        <v>9.4482120838470944</v>
        <stp/>
        <stp>StudyData</stp>
        <stp>S.AVGO</stp>
        <stp>PCB</stp>
        <stp>BaseType=Index,Index=1</stp>
        <stp>Close</stp>
        <stp>M</stp>
        <stp>0</stp>
        <stp>all</stp>
        <stp/>
        <stp/>
        <stp/>
        <stp>T</stp>
        <tr r="J18" s="1"/>
      </tp>
      <tp>
        <v>23.103149378792246</v>
        <stp/>
        <stp>StudyData</stp>
        <stp>S.AVGO</stp>
        <stp>PCB</stp>
        <stp>BaseType=Index,Index=1</stp>
        <stp>Close</stp>
        <stp>A</stp>
        <stp>0</stp>
        <stp>all</stp>
        <stp/>
        <stp/>
        <stp/>
        <stp>T</stp>
        <tr r="L18" s="1"/>
      </tp>
      <tp>
        <v>1.5399818825660794</v>
        <stp/>
        <stp>StudyData</stp>
        <stp>S.CSCO</stp>
        <stp>PCB</stp>
        <stp>BaseType=Index,Index=1</stp>
        <stp>Close</stp>
        <stp>W</stp>
        <stp>0</stp>
        <stp>all</stp>
        <stp/>
        <stp/>
        <stp/>
        <stp>T</stp>
        <tr r="I30" s="1"/>
      </tp>
      <tp>
        <v>4.971905329473854</v>
        <stp/>
        <stp>StudyData</stp>
        <stp>S.CSCO</stp>
        <stp>PCB</stp>
        <stp>BaseType=Index,Index=1</stp>
        <stp>Close</stp>
        <stp>Q</stp>
        <stp>0</stp>
        <stp>all</stp>
        <stp/>
        <stp/>
        <stp/>
        <stp>T</stp>
        <tr r="K30" s="1"/>
      </tp>
      <tp>
        <v>6.302267436847993</v>
        <stp/>
        <stp>StudyData</stp>
        <stp>S.CSCO</stp>
        <stp>PCB</stp>
        <stp>BaseType=Index,Index=1</stp>
        <stp>Close</stp>
        <stp>M</stp>
        <stp>0</stp>
        <stp>all</stp>
        <stp/>
        <stp/>
        <stp/>
        <stp>T</stp>
        <tr r="J30" s="1"/>
      </tp>
      <tp>
        <v>60.067506166428657</v>
        <stp/>
        <stp>StudyData</stp>
        <stp>S.CSCO</stp>
        <stp>PCB</stp>
        <stp>BaseType=Index,Index=1</stp>
        <stp>Close</stp>
        <stp>A</stp>
        <stp>0</stp>
        <stp>all</stp>
        <stp/>
        <stp/>
        <stp/>
        <stp>T</stp>
        <tr r="L30" s="1"/>
      </tp>
      <tp>
        <v>200.32142857139999</v>
        <stp/>
        <stp>StudyData</stp>
        <stp>S.MRVL</stp>
        <stp>MA</stp>
        <stp>InputChoice=Close,MAType=Sim,Period=21</stp>
        <stp>MA</stp>
        <stp>D</stp>
        <stp/>
        <stp>all</stp>
        <stp/>
        <stp/>
        <stp/>
        <stp>T</stp>
        <tr r="P64" s="1"/>
      </tp>
      <tp>
        <v>2.2836759761000001</v>
        <stp/>
        <stp>StudyData</stp>
        <stp>S.CCEP</stp>
        <stp>StdDev</stp>
        <stp>InputChoice=Close,Period1=21</stp>
        <stp>STDDEV</stp>
        <stp>D</stp>
        <stp/>
        <stp>all</stp>
        <stp/>
        <stp/>
        <stp/>
        <stp>T</stp>
        <tr r="Q22" s="1"/>
      </tp>
      <tp>
        <v>15.1881975302</v>
        <stp/>
        <stp>StudyData</stp>
        <stp>S.CDNS</stp>
        <stp>StdDev</stp>
        <stp>InputChoice=Close,Period1=21</stp>
        <stp>STDDEV</stp>
        <stp>D</stp>
        <stp/>
        <stp>all</stp>
        <stp/>
        <stp/>
        <stp/>
        <stp>T</stp>
        <tr r="Q23" s="1"/>
      </tp>
      <tp>
        <v>14.2602847001</v>
        <stp/>
        <stp>StudyData</stp>
        <stp>S.COST</stp>
        <stp>StdDev</stp>
        <stp>InputChoice=Close,Period1=21</stp>
        <stp>STDDEV</stp>
        <stp>D</stp>
        <stp/>
        <stp>all</stp>
        <stp/>
        <stp/>
        <stp/>
        <stp>T</stp>
        <tr r="Q26" s="1"/>
      </tp>
      <tp>
        <v>8.2775767921999996</v>
        <stp/>
        <stp>StudyData</stp>
        <stp>S.CRWV</stp>
        <stp>StdDev</stp>
        <stp>InputChoice=Close,Period1=21</stp>
        <stp>STDDEV</stp>
        <stp>D</stp>
        <stp/>
        <stp>all</stp>
        <stp/>
        <stp/>
        <stp/>
        <stp>T</stp>
        <tr r="Q29" s="1"/>
      </tp>
      <tp>
        <v>13.0409284201</v>
        <stp/>
        <stp>StudyData</stp>
        <stp>S.CRWD</stp>
        <stp>StdDev</stp>
        <stp>InputChoice=Close,Period1=21</stp>
        <stp>STDDEV</stp>
        <stp>D</stp>
        <stp/>
        <stp>all</stp>
        <stp/>
        <stp/>
        <stp/>
        <stp>T</stp>
        <tr r="Q28" s="1"/>
      </tp>
      <tp>
        <v>4.0531825069999998</v>
        <stp/>
        <stp>StudyData</stp>
        <stp>S.CSCO</stp>
        <stp>StdDev</stp>
        <stp>InputChoice=Close,Period1=21</stp>
        <stp>STDDEV</stp>
        <stp>D</stp>
        <stp/>
        <stp>all</stp>
        <stp/>
        <stp/>
        <stp/>
        <stp>T</stp>
        <tr r="Q30" s="1"/>
      </tp>
      <tp>
        <v>1.1574639962</v>
        <stp/>
        <stp>StudyData</stp>
        <stp>S.CPRT</stp>
        <stp>StdDev</stp>
        <stp>InputChoice=Close,Period1=21</stp>
        <stp>STDDEV</stp>
        <stp>D</stp>
        <stp/>
        <stp>all</stp>
        <stp/>
        <stp/>
        <stp/>
        <stp>T</stp>
        <tr r="Q27" s="1"/>
      </tp>
      <tp>
        <v>7.7803800278999997</v>
        <stp/>
        <stp>StudyData</stp>
        <stp>S.CTAS</stp>
        <stp>StdDev</stp>
        <stp>InputChoice=Close,Period1=21</stp>
        <stp>STDDEV</stp>
        <stp>D</stp>
        <stp/>
        <stp>all</stp>
        <stp/>
        <stp/>
        <stp/>
        <stp>T</stp>
        <tr r="Q32" s="1"/>
      </tp>
      <tp>
        <v>1346.1504761905001</v>
        <stp/>
        <stp>StudyData</stp>
        <stp>S.MPWR</stp>
        <stp>MA</stp>
        <stp>InputChoice=Close,MAType=Sim,Period=21</stp>
        <stp>MA</stp>
        <stp>D</stp>
        <stp/>
        <stp>all</stp>
        <stp/>
        <stp/>
        <stp/>
        <stp>T</stp>
        <tr r="P63" s="1"/>
      </tp>
      <tp>
        <v>78.712857142900006</v>
        <stp/>
        <stp>StudyData</stp>
        <stp>S.CRWV</stp>
        <stp>MA</stp>
        <stp>InputChoice=Close,MAType=Sim,Period=21</stp>
        <stp>MA</stp>
        <stp>D</stp>
        <stp/>
        <stp>all</stp>
        <stp/>
        <stp/>
        <stp/>
        <stp>T</stp>
        <tr r="P29" s="1"/>
      </tp>
      <tp>
        <v>27.608493440677439</v>
        <stp/>
        <stp>StudyData</stp>
        <stp>S.REGN</stp>
        <stp>PCB</stp>
        <stp>BaseType=Index,Index=1</stp>
        <stp>Close</stp>
        <stp>Q</stp>
        <stp>0</stp>
        <stp>all</stp>
        <stp/>
        <stp/>
        <stp/>
        <stp>T</stp>
        <tr r="K82" s="1"/>
      </tp>
      <tp>
        <v>1.4444897751032741</v>
        <stp/>
        <stp>StudyData</stp>
        <stp>S.REGN</stp>
        <stp>PCB</stp>
        <stp>BaseType=Index,Index=1</stp>
        <stp>Close</stp>
        <stp>W</stp>
        <stp>0</stp>
        <stp>all</stp>
        <stp/>
        <stp/>
        <stp/>
        <stp>T</stp>
        <tr r="I82" s="1"/>
      </tp>
      <tp>
        <v>4.3349986231855633</v>
        <stp/>
        <stp>StudyData</stp>
        <stp>S.REGN</stp>
        <stp>PCB</stp>
        <stp>BaseType=Index,Index=1</stp>
        <stp>Close</stp>
        <stp>M</stp>
        <stp>0</stp>
        <stp>all</stp>
        <stp/>
        <stp/>
        <stp/>
        <stp>T</stp>
        <tr r="J82" s="1"/>
      </tp>
      <tp>
        <v>3.0860118931944558</v>
        <stp/>
        <stp>StudyData</stp>
        <stp>S.REGN</stp>
        <stp>PCB</stp>
        <stp>BaseType=Index,Index=1</stp>
        <stp>Close</stp>
        <stp>A</stp>
        <stp>0</stp>
        <stp>all</stp>
        <stp/>
        <stp/>
        <stp/>
        <stp>T</stp>
        <tr r="L82" s="1"/>
      </tp>
      <tp>
        <v>21.020708777402323</v>
        <stp/>
        <stp>StudyData</stp>
        <stp>S.AMZN</stp>
        <stp>PCB</stp>
        <stp>BaseType=Index,Index=1</stp>
        <stp>Close</stp>
        <stp>A</stp>
        <stp>0</stp>
        <stp>all</stp>
        <stp/>
        <stp/>
        <stp/>
        <stp>T</stp>
        <tr r="L14" s="1"/>
      </tp>
      <tp>
        <v>2.85735326607263</v>
        <stp/>
        <stp>StudyData</stp>
        <stp>S.AMZN</stp>
        <stp>PCB</stp>
        <stp>BaseType=Index,Index=1</stp>
        <stp>Close</stp>
        <stp>M</stp>
        <stp>0</stp>
        <stp>all</stp>
        <stp/>
        <stp/>
        <stp/>
        <stp>T</stp>
        <tr r="J14" s="1"/>
      </tp>
      <tp>
        <v>13.807577598586104</v>
        <stp/>
        <stp>StudyData</stp>
        <stp>S.AMGN</stp>
        <stp>PCB</stp>
        <stp>BaseType=Index,Index=1</stp>
        <stp>Close</stp>
        <stp>Q</stp>
        <stp>0</stp>
        <stp>all</stp>
        <stp/>
        <stp/>
        <stp/>
        <stp>T</stp>
        <tr r="K13" s="1"/>
      </tp>
      <tp>
        <v>0.28714654207427043</v>
        <stp/>
        <stp>StudyData</stp>
        <stp>S.AMGN</stp>
        <stp>PCB</stp>
        <stp>BaseType=Index,Index=1</stp>
        <stp>Close</stp>
        <stp>W</stp>
        <stp>0</stp>
        <stp>all</stp>
        <stp/>
        <stp/>
        <stp/>
        <stp>T</stp>
        <tr r="I13" s="1"/>
      </tp>
      <tp>
        <v>1.7706208102594045</v>
        <stp/>
        <stp>StudyData</stp>
        <stp>S.AMZN</stp>
        <stp>PCB</stp>
        <stp>BaseType=Index,Index=1</stp>
        <stp>Close</stp>
        <stp>W</stp>
        <stp>0</stp>
        <stp>all</stp>
        <stp/>
        <stp/>
        <stp/>
        <stp>T</stp>
        <tr r="I14" s="1"/>
      </tp>
      <tp>
        <v>17.202316019132343</v>
        <stp/>
        <stp>StudyData</stp>
        <stp>S.AMZN</stp>
        <stp>PCB</stp>
        <stp>BaseType=Index,Index=1</stp>
        <stp>Close</stp>
        <stp>Q</stp>
        <stp>0</stp>
        <stp>all</stp>
        <stp/>
        <stp/>
        <stp/>
        <stp>T</stp>
        <tr r="K14" s="1"/>
      </tp>
      <tp>
        <v>6.9996884411673008</v>
        <stp/>
        <stp>StudyData</stp>
        <stp>S.AMGN</stp>
        <stp>PCB</stp>
        <stp>BaseType=Index,Index=1</stp>
        <stp>Close</stp>
        <stp>M</stp>
        <stp>0</stp>
        <stp>all</stp>
        <stp/>
        <stp/>
        <stp/>
        <stp>T</stp>
        <tr r="J13" s="1"/>
      </tp>
      <tp>
        <v>25.911215667104582</v>
        <stp/>
        <stp>StudyData</stp>
        <stp>S.AMGN</stp>
        <stp>PCB</stp>
        <stp>BaseType=Index,Index=1</stp>
        <stp>Close</stp>
        <stp>A</stp>
        <stp>0</stp>
        <stp>all</stp>
        <stp/>
        <stp/>
        <stp/>
        <stp>T</stp>
        <tr r="L13" s="1"/>
      </tp>
      <tp>
        <v>6.6088724781933879</v>
        <stp/>
        <stp>StudyData</stp>
        <stp>S.AXON</stp>
        <stp>PCB</stp>
        <stp>BaseType=Index,Index=1</stp>
        <stp>Close</stp>
        <stp>Q</stp>
        <stp>0</stp>
        <stp>all</stp>
        <stp/>
        <stp/>
        <stp/>
        <stp>T</stp>
        <tr r="K19" s="1"/>
      </tp>
      <tp>
        <v>4.6671687010735328</v>
        <stp/>
        <stp>StudyData</stp>
        <stp>S.AXON</stp>
        <stp>PCB</stp>
        <stp>BaseType=Index,Index=1</stp>
        <stp>Close</stp>
        <stp>W</stp>
        <stp>0</stp>
        <stp>all</stp>
        <stp/>
        <stp/>
        <stp/>
        <stp>T</stp>
        <tr r="I19" s="1"/>
      </tp>
      <tp>
        <v>5.234800063388076</v>
        <stp/>
        <stp>StudyData</stp>
        <stp>S.AXON</stp>
        <stp>PCB</stp>
        <stp>BaseType=Index,Index=1</stp>
        <stp>Close</stp>
        <stp>A</stp>
        <stp>0</stp>
        <stp>all</stp>
        <stp/>
        <stp/>
        <stp/>
        <stp>T</stp>
        <tr r="L19" s="1"/>
      </tp>
      <tp>
        <v>13.244656662119141</v>
        <stp/>
        <stp>StudyData</stp>
        <stp>S.AXON</stp>
        <stp>PCB</stp>
        <stp>BaseType=Index,Index=1</stp>
        <stp>Close</stp>
        <stp>M</stp>
        <stp>0</stp>
        <stp>all</stp>
        <stp/>
        <stp/>
        <stp/>
        <stp>T</stp>
        <tr r="J19" s="1"/>
      </tp>
      <tp>
        <v>197.41047619049999</v>
        <stp/>
        <stp>StudyData</stp>
        <stp>S.CRWD</stp>
        <stp>MA</stp>
        <stp>InputChoice=Close,MAType=Sim,Period=21</stp>
        <stp>MA</stp>
        <stp>D</stp>
        <stp/>
        <stp>all</stp>
        <stp/>
        <stp/>
        <stp/>
        <stp>T</stp>
        <tr r="P28" s="1"/>
      </tp>
      <tp>
        <v>240.58571428569999</v>
        <stp/>
        <stp>StudyData</stp>
        <stp>S.TTWO</stp>
        <stp>MA</stp>
        <stp>InputChoice=Close,MAType=Sim,Period=21</stp>
        <stp>MA</stp>
        <stp>D</stp>
        <stp/>
        <stp>all</stp>
        <stp/>
        <stp/>
        <stp/>
        <stp>T</stp>
        <tr r="P96" s="1"/>
      </tp>
      <tp>
        <v>12.532513651</v>
        <stp/>
        <stp>StudyData</stp>
        <stp>S.BKNG</stp>
        <stp>StdDev</stp>
        <stp>InputChoice=Close,Period1=21</stp>
        <stp>STDDEV</stp>
        <stp>D</stp>
        <stp/>
        <stp>all</stp>
        <stp/>
        <stp/>
        <stp/>
        <stp>T</stp>
        <tr r="Q20" s="1"/>
      </tp>
      <tp>
        <v>137.1357142857</v>
        <stp/>
        <stp>StudyData</stp>
        <stp>S.PLTR</stp>
        <stp>MA</stp>
        <stp>InputChoice=Close,MAType=Sim,Period=21</stp>
        <stp>MA</stp>
        <stp>D</stp>
        <stp/>
        <stp>all</stp>
        <stp/>
        <stp/>
        <stp/>
        <stp>T</stp>
        <tr r="P79" s="1"/>
      </tp>
      <tp>
        <v>96.444761904800004</v>
        <stp/>
        <stp>StudyData</stp>
        <stp>S.MSTR</stp>
        <stp>MA</stp>
        <stp>InputChoice=Close,MAType=Sim,Period=21</stp>
        <stp>MA</stp>
        <stp>D</stp>
        <stp/>
        <stp>all</stp>
        <stp/>
        <stp/>
        <stp/>
        <stp>T</stp>
        <tr r="P66" s="1"/>
      </tp>
      <tp>
        <v>-11.191081768493955</v>
        <stp/>
        <stp>StudyData</stp>
        <stp>S.QCOM</stp>
        <stp>PCB</stp>
        <stp>BaseType=Index,Index=1</stp>
        <stp>Close</stp>
        <stp>Q</stp>
        <stp>0</stp>
        <stp>all</stp>
        <stp/>
        <stp/>
        <stp/>
        <stp>T</stp>
        <tr r="K81" s="1"/>
      </tp>
      <tp>
        <v>-2.2340045275825089</v>
        <stp/>
        <stp>StudyData</stp>
        <stp>S.QCOM</stp>
        <stp>PCB</stp>
        <stp>BaseType=Index,Index=1</stp>
        <stp>Close</stp>
        <stp>W</stp>
        <stp>0</stp>
        <stp>all</stp>
        <stp/>
        <stp/>
        <stp/>
        <stp>T</stp>
        <tr r="I81" s="1"/>
      </tp>
      <tp>
        <v>-4.0572931891259847</v>
        <stp/>
        <stp>StudyData</stp>
        <stp>S.QCOM</stp>
        <stp>PCB</stp>
        <stp>BaseType=Index,Index=1</stp>
        <stp>Close</stp>
        <stp>A</stp>
        <stp>0</stp>
        <stp>all</stp>
        <stp/>
        <stp/>
        <stp/>
        <stp>T</stp>
        <tr r="L81" s="1"/>
      </tp>
      <tp>
        <v>11.178104464467175</v>
        <stp/>
        <stp>StudyData</stp>
        <stp>S.QCOM</stp>
        <stp>PCB</stp>
        <stp>BaseType=Index,Index=1</stp>
        <stp>Close</stp>
        <stp>M</stp>
        <stp>0</stp>
        <stp>all</stp>
        <stp/>
        <stp/>
        <stp/>
        <stp>T</stp>
        <tr r="J81" s="1"/>
      </tp>
      <tp>
        <v>305.34904761899998</v>
        <stp/>
        <stp>StudyData</stp>
        <stp>S.INTU</stp>
        <stp>MA</stp>
        <stp>InputChoice=Close,MAType=Sim,Period=21</stp>
        <stp>MA</stp>
        <stp>D</stp>
        <stp/>
        <stp>all</stp>
        <stp/>
        <stp/>
        <stp/>
        <stp>T</stp>
        <tr r="P49" s="1"/>
      </tp>
      <tp>
        <v>483.12428571430002</v>
        <stp/>
        <stp>StudyData</stp>
        <stp>S.VRTX</stp>
        <stp>MA</stp>
        <stp>InputChoice=Close,MAType=Sim,Period=21</stp>
        <stp>MA</stp>
        <stp>D</stp>
        <stp/>
        <stp>all</stp>
        <stp/>
        <stp/>
        <stp/>
        <stp>T</stp>
        <tr r="P98" s="1"/>
      </tp>
      <tp>
        <v>3.4690265486725638</v>
        <stp/>
        <stp>StudyData</stp>
        <stp>S.DXCM</stp>
        <stp>PCB</stp>
        <stp>BaseType=Index,Index=1</stp>
        <stp>Close</stp>
        <stp>W</stp>
        <stp>0</stp>
        <stp>all</stp>
        <stp/>
        <stp/>
        <stp/>
        <stp>T</stp>
        <tr r="I35" s="1"/>
      </tp>
      <tp>
        <v>30.200445434298448</v>
        <stp/>
        <stp>StudyData</stp>
        <stp>S.DXCM</stp>
        <stp>PCB</stp>
        <stp>BaseType=Index,Index=1</stp>
        <stp>Close</stp>
        <stp>Q</stp>
        <stp>0</stp>
        <stp>all</stp>
        <stp/>
        <stp/>
        <stp/>
        <stp>T</stp>
        <tr r="K35" s="1"/>
      </tp>
      <tp>
        <v>5.0808867585380408</v>
        <stp/>
        <stp>StudyData</stp>
        <stp>S.DXCM</stp>
        <stp>PCB</stp>
        <stp>BaseType=Index,Index=1</stp>
        <stp>Close</stp>
        <stp>M</stp>
        <stp>0</stp>
        <stp>all</stp>
        <stp/>
        <stp/>
        <stp/>
        <stp>T</stp>
        <tr r="J35" s="1"/>
      </tp>
      <tp>
        <v>32.122947114660221</v>
        <stp/>
        <stp>StudyData</stp>
        <stp>S.DXCM</stp>
        <stp>PCB</stp>
        <stp>BaseType=Index,Index=1</stp>
        <stp>Close</stp>
        <stp>A</stp>
        <stp>0</stp>
        <stp>all</stp>
        <stp/>
        <stp/>
        <stp/>
        <stp>T</stp>
        <tr r="L35" s="1"/>
      </tp>
      <tp>
        <v>97.009047619</v>
        <stp/>
        <stp>StudyData</stp>
        <stp>S.INTC</stp>
        <stp>MA</stp>
        <stp>InputChoice=Close,MAType=Sim,Period=21</stp>
        <stp>MA</stp>
        <stp>D</stp>
        <stp/>
        <stp>all</stp>
        <stp/>
        <stp/>
        <stp/>
        <stp>T</stp>
        <tr r="P48" s="1"/>
      </tp>
      <tp>
        <v>611.67619047619996</v>
        <stp/>
        <stp>StudyData</stp>
        <stp>S.META</stp>
        <stp>MA</stp>
        <stp>InputChoice=Close,MAType=Sim,Period=21</stp>
        <stp>MA</stp>
        <stp>D</stp>
        <stp/>
        <stp>all</stp>
        <stp/>
        <stp/>
        <stp/>
        <stp>T</stp>
        <tr r="P61" s="1"/>
      </tp>
      <tp>
        <v>771.42095238100001</v>
        <stp/>
        <stp>StudyData</stp>
        <stp>S.LITE</stp>
        <stp>MA</stp>
        <stp>InputChoice=Close,MAType=Sim,Period=21</stp>
        <stp>MA</stp>
        <stp>D</stp>
        <stp/>
        <stp>all</stp>
        <stp/>
        <stp/>
        <stp/>
        <stp>T</stp>
        <tr r="P55" s="1"/>
      </tp>
      <tp>
        <v>10.5528100523</v>
        <stp/>
        <stp>StudyData</stp>
        <stp>S.ABNB</stp>
        <stp>StdDev</stp>
        <stp>InputChoice=Close,Period1=21</stp>
        <stp>STDDEV</stp>
        <stp>D</stp>
        <stp/>
        <stp>all</stp>
        <stp/>
        <stp/>
        <stp/>
        <stp>T</stp>
        <tr r="Q3" s="1"/>
      </tp>
      <tp>
        <v>11.3221450176</v>
        <stp/>
        <stp>StudyData</stp>
        <stp>S.AAPL</stp>
        <stp>StdDev</stp>
        <stp>InputChoice=Close,Period1=21</stp>
        <stp>STDDEV</stp>
        <stp>D</stp>
        <stp/>
        <stp>all</stp>
        <stp/>
        <stp/>
        <stp/>
        <stp>T</stp>
        <tr r="Q2" s="1"/>
      </tp>
      <tp>
        <v>16.757103492599999</v>
        <stp/>
        <stp>StudyData</stp>
        <stp>S.ADBE</stp>
        <stp>StdDev</stp>
        <stp>InputChoice=Close,Period1=21</stp>
        <stp>STDDEV</stp>
        <stp>D</stp>
        <stp/>
        <stp>all</stp>
        <stp/>
        <stp/>
        <stp/>
        <stp>T</stp>
        <tr r="Q4" s="1"/>
      </tp>
      <tp>
        <v>15.6655981833</v>
        <stp/>
        <stp>StudyData</stp>
        <stp>S.ADSK</stp>
        <stp>StdDev</stp>
        <stp>InputChoice=Close,Period1=21</stp>
        <stp>STDDEV</stp>
        <stp>D</stp>
        <stp/>
        <stp>all</stp>
        <stp/>
        <stp/>
        <stp/>
        <stp>T</stp>
        <tr r="Q7" s="1"/>
      </tp>
      <tp>
        <v>29.473242640500001</v>
        <stp/>
        <stp>StudyData</stp>
        <stp>S.ALAB</stp>
        <stp>StdDev</stp>
        <stp>InputChoice=Close,Period1=21</stp>
        <stp>STDDEV</stp>
        <stp>D</stp>
        <stp/>
        <stp>all</stp>
        <stp/>
        <stp/>
        <stp/>
        <stp>T</stp>
        <tr r="Q9" s="1"/>
      </tp>
      <tp>
        <v>30.401621689599999</v>
        <stp/>
        <stp>StudyData</stp>
        <stp>S.ALNY</stp>
        <stp>StdDev</stp>
        <stp>InputChoice=Close,Period1=21</stp>
        <stp>STDDEV</stp>
        <stp>D</stp>
        <stp/>
        <stp>all</stp>
        <stp/>
        <stp/>
        <stp/>
        <stp>T</stp>
        <tr r="Q10" s="1"/>
      </tp>
      <tp>
        <v>17.255345696399999</v>
        <stp/>
        <stp>StudyData</stp>
        <stp>S.AMGN</stp>
        <stp>StdDev</stp>
        <stp>InputChoice=Close,Period1=21</stp>
        <stp>STDDEV</stp>
        <stp>D</stp>
        <stp/>
        <stp>all</stp>
        <stp/>
        <stp/>
        <stp/>
        <stp>T</stp>
        <tr r="Q13" s="1"/>
      </tp>
      <tp>
        <v>35.1155297221</v>
        <stp/>
        <stp>StudyData</stp>
        <stp>S.AMAT</stp>
        <stp>StdDev</stp>
        <stp>InputChoice=Close,Period1=21</stp>
        <stp>STDDEV</stp>
        <stp>D</stp>
        <stp/>
        <stp>all</stp>
        <stp/>
        <stp/>
        <stp/>
        <stp>T</stp>
        <tr r="Q11" s="1"/>
      </tp>
      <tp>
        <v>17.993111241600001</v>
        <stp/>
        <stp>StudyData</stp>
        <stp>S.AMZN</stp>
        <stp>StdDev</stp>
        <stp>InputChoice=Close,Period1=21</stp>
        <stp>STDDEV</stp>
        <stp>D</stp>
        <stp/>
        <stp>all</stp>
        <stp/>
        <stp/>
        <stp/>
        <stp>T</stp>
        <tr r="Q14" s="1"/>
      </tp>
      <tp>
        <v>73.412358209399997</v>
        <stp/>
        <stp>StudyData</stp>
        <stp>S.ASML</stp>
        <stp>StdDev</stp>
        <stp>InputChoice=Close,Period1=21</stp>
        <stp>STDDEV</stp>
        <stp>D</stp>
        <stp/>
        <stp>all</stp>
        <stp/>
        <stp/>
        <stp/>
        <stp>T</stp>
        <tr r="Q17" s="1"/>
      </tp>
      <tp>
        <v>17.536569849500001</v>
        <stp/>
        <stp>StudyData</stp>
        <stp>S.AVGO</stp>
        <stp>StdDev</stp>
        <stp>InputChoice=Close,Period1=21</stp>
        <stp>STDDEV</stp>
        <stp>D</stp>
        <stp/>
        <stp>all</stp>
        <stp/>
        <stp/>
        <stp/>
        <stp>T</stp>
        <tr r="Q18" s="1"/>
      </tp>
      <tp>
        <v>33.801616278499999</v>
        <stp/>
        <stp>StudyData</stp>
        <stp>S.AXON</stp>
        <stp>StdDev</stp>
        <stp>InputChoice=Close,Period1=21</stp>
        <stp>STDDEV</stp>
        <stp>D</stp>
        <stp/>
        <stp>all</stp>
        <stp/>
        <stp/>
        <stp/>
        <stp>T</stp>
        <tr r="Q19" s="1"/>
      </tp>
      <tp>
        <v>182.09095238099999</v>
        <stp/>
        <stp>StudyData</stp>
        <stp>S.TMUS</stp>
        <stp>MA</stp>
        <stp>InputChoice=Close,MAType=Sim,Period=21</stp>
        <stp>MA</stp>
        <stp>D</stp>
        <stp/>
        <stp>all</stp>
        <stp/>
        <stp/>
        <stp/>
        <stp>T</stp>
        <tr r="P93" s="1"/>
      </tp>
      <tp>
        <v>2.2373710889704617</v>
        <stp/>
        <stp>StudyData</stp>
        <stp>S.PYPL</stp>
        <stp>PCB</stp>
        <stp>BaseType=Index,Index=1</stp>
        <stp>Close</stp>
        <stp>M</stp>
        <stp>0</stp>
        <stp>all</stp>
        <stp/>
        <stp/>
        <stp/>
        <stp>T</stp>
        <tr r="J80" s="1"/>
      </tp>
      <tp>
        <v>0.18842069201781333</v>
        <stp/>
        <stp>StudyData</stp>
        <stp>S.PYPL</stp>
        <stp>PCB</stp>
        <stp>BaseType=Index,Index=1</stp>
        <stp>Close</stp>
        <stp>A</stp>
        <stp>0</stp>
        <stp>all</stp>
        <stp/>
        <stp/>
        <stp/>
        <stp>T</stp>
        <tr r="L80" s="1"/>
      </tp>
      <tp>
        <v>-0.98188589808701254</v>
        <stp/>
        <stp>StudyData</stp>
        <stp>S.PYPL</stp>
        <stp>PCB</stp>
        <stp>BaseType=Index,Index=1</stp>
        <stp>Close</stp>
        <stp>W</stp>
        <stp>0</stp>
        <stp>all</stp>
        <stp/>
        <stp/>
        <stp/>
        <stp>T</stp>
        <tr r="I80" s="1"/>
      </tp>
      <tp>
        <v>35.456229735988884</v>
        <stp/>
        <stp>StudyData</stp>
        <stp>S.PYPL</stp>
        <stp>PCB</stp>
        <stp>BaseType=Index,Index=1</stp>
        <stp>Close</stp>
        <stp>Q</stp>
        <stp>0</stp>
        <stp>all</stp>
        <stp/>
        <stp/>
        <stp/>
        <stp>T</stp>
        <tr r="K80" s="1"/>
      </tp>
      <tp>
        <v>104.96666666669999</v>
        <stp/>
        <stp>StudyData</stp>
        <stp>S.SBUX</stp>
        <stp>MA</stp>
        <stp>InputChoice=Close,MAType=Sim,Period=21</stp>
        <stp>MA</stp>
        <stp>D</stp>
        <stp/>
        <stp>all</stp>
        <stp/>
        <stp/>
        <stp/>
        <stp>T</stp>
        <tr r="P86" s="1"/>
      </tp>
      <tp>
        <v>-0.73484186332590018</v>
        <stp/>
        <stp>StudyData</stp>
        <stp>S.AAPL</stp>
        <stp>PCB</stp>
        <stp>BaseType=Index,Index=1</stp>
        <stp>Close</stp>
        <stp>M</stp>
        <stp>0</stp>
        <stp>all</stp>
        <stp/>
        <stp/>
        <stp/>
        <stp>T</stp>
        <tr r="J2" s="1"/>
      </tp>
      <tp>
        <v>12.793349518134322</v>
        <stp/>
        <stp>StudyData</stp>
        <stp>S.AAPL</stp>
        <stp>PCB</stp>
        <stp>BaseType=Index,Index=1</stp>
        <stp>Close</stp>
        <stp>A</stp>
        <stp>0</stp>
        <stp>all</stp>
        <stp/>
        <stp/>
        <stp/>
        <stp>T</stp>
        <tr r="L2" s="1"/>
      </tp>
      <tp>
        <v>-2.1351290971180537</v>
        <stp/>
        <stp>StudyData</stp>
        <stp>S.AAPL</stp>
        <stp>PCB</stp>
        <stp>BaseType=Index,Index=1</stp>
        <stp>Close</stp>
        <stp>W</stp>
        <stp>0</stp>
        <stp>all</stp>
        <stp/>
        <stp/>
        <stp/>
        <stp>T</stp>
        <tr r="I2" s="1"/>
      </tp>
      <tp>
        <v>5.9717998341166618</v>
        <stp/>
        <stp>StudyData</stp>
        <stp>S.AAPL</stp>
        <stp>PCB</stp>
        <stp>BaseType=Index,Index=1</stp>
        <stp>Close</stp>
        <stp>Q</stp>
        <stp>0</stp>
        <stp>all</stp>
        <stp/>
        <stp/>
        <stp/>
        <stp>T</stp>
        <tr r="K2" s="1"/>
      </tp>
      <tp>
        <v>-11.85911613318321</v>
        <stp/>
        <stp>StudyData</stp>
        <stp>S.ASML</stp>
        <stp>PCB</stp>
        <stp>BaseType=Index,Index=1</stp>
        <stp>Close</stp>
        <stp>Q</stp>
        <stp>0</stp>
        <stp>all</stp>
        <stp/>
        <stp/>
        <stp/>
        <stp>T</stp>
        <tr r="K17" s="1"/>
      </tp>
      <tp>
        <v>0.7191310691043592</v>
        <stp/>
        <stp>StudyData</stp>
        <stp>S.ASML</stp>
        <stp>PCB</stp>
        <stp>BaseType=Index,Index=1</stp>
        <stp>Close</stp>
        <stp>W</stp>
        <stp>0</stp>
        <stp>all</stp>
        <stp/>
        <stp/>
        <stp/>
        <stp>T</stp>
        <tr r="I17" s="1"/>
      </tp>
      <tp>
        <v>63.900884227842873</v>
        <stp/>
        <stp>StudyData</stp>
        <stp>S.ASML</stp>
        <stp>PCB</stp>
        <stp>BaseType=Index,Index=1</stp>
        <stp>Close</stp>
        <stp>A</stp>
        <stp>0</stp>
        <stp>all</stp>
        <stp/>
        <stp/>
        <stp/>
        <stp>T</stp>
        <tr r="L17" s="1"/>
      </tp>
      <tp>
        <v>7.643339472068754</v>
        <stp/>
        <stp>StudyData</stp>
        <stp>S.ASML</stp>
        <stp>PCB</stp>
        <stp>BaseType=Index,Index=1</stp>
        <stp>Close</stp>
        <stp>M</stp>
        <stp>0</stp>
        <stp>all</stp>
        <stp/>
        <stp/>
        <stp/>
        <stp>T</stp>
        <tr r="J17" s="1"/>
      </tp>
      <tp>
        <v>14.92855619535082</v>
        <stp/>
        <stp>StudyData</stp>
        <stp>S.MRVL</stp>
        <stp>PCB</stp>
        <stp>BaseType=Index,Index=1</stp>
        <stp>Close</stp>
        <stp>M</stp>
        <stp>0</stp>
        <stp>all</stp>
        <stp/>
        <stp/>
        <stp/>
        <stp>T</stp>
        <tr r="J64" s="1"/>
      </tp>
      <tp>
        <v>153.659684631678</v>
        <stp/>
        <stp>StudyData</stp>
        <stp>S.MRVL</stp>
        <stp>PCB</stp>
        <stp>BaseType=Index,Index=1</stp>
        <stp>Close</stp>
        <stp>A</stp>
        <stp>0</stp>
        <stp>all</stp>
        <stp/>
        <stp/>
        <stp/>
        <stp>T</stp>
        <tr r="L64" s="1"/>
      </tp>
      <tp>
        <v>-27.637718620967465</v>
        <stp/>
        <stp>StudyData</stp>
        <stp>S.MRVL</stp>
        <stp>PCB</stp>
        <stp>BaseType=Index,Index=1</stp>
        <stp>Close</stp>
        <stp>Q</stp>
        <stp>0</stp>
        <stp>all</stp>
        <stp/>
        <stp/>
        <stp/>
        <stp>T</stp>
        <tr r="K64" s="1"/>
      </tp>
      <tp>
        <v>-1.44476956839795</v>
        <stp/>
        <stp>StudyData</stp>
        <stp>S.MRVL</stp>
        <stp>PCB</stp>
        <stp>BaseType=Index,Index=1</stp>
        <stp>Close</stp>
        <stp>W</stp>
        <stp>0</stp>
        <stp>all</stp>
        <stp/>
        <stp/>
        <stp/>
        <stp>T</stp>
        <tr r="I64" s="1"/>
      </tp>
      <tp>
        <v>-1.0572483841181866</v>
        <stp/>
        <stp>StudyData</stp>
        <stp>S.ODFL</stp>
        <stp>PCB</stp>
        <stp>BaseType=Index,Index=1</stp>
        <stp>Close</stp>
        <stp>Q</stp>
        <stp>0</stp>
        <stp>all</stp>
        <stp/>
        <stp/>
        <stp/>
        <stp>T</stp>
        <tr r="K72" s="1"/>
      </tp>
      <tp>
        <v>-0.94749491588094437</v>
        <stp/>
        <stp>StudyData</stp>
        <stp>S.ODFL</stp>
        <stp>PCB</stp>
        <stp>BaseType=Index,Index=1</stp>
        <stp>Close</stp>
        <stp>W</stp>
        <stp>0</stp>
        <stp>all</stp>
        <stp/>
        <stp/>
        <stp/>
        <stp>T</stp>
        <tr r="I72" s="1"/>
      </tp>
      <tp>
        <v>1.0229093994531853</v>
        <stp/>
        <stp>StudyData</stp>
        <stp>S.ODFL</stp>
        <stp>PCB</stp>
        <stp>BaseType=Index,Index=1</stp>
        <stp>Close</stp>
        <stp>M</stp>
        <stp>0</stp>
        <stp>all</stp>
        <stp/>
        <stp/>
        <stp/>
        <stp>T</stp>
        <tr r="J72" s="1"/>
      </tp>
      <tp>
        <v>36.677295918367342</v>
        <stp/>
        <stp>StudyData</stp>
        <stp>S.ODFL</stp>
        <stp>PCB</stp>
        <stp>BaseType=Index,Index=1</stp>
        <stp>Close</stp>
        <stp>A</stp>
        <stp>0</stp>
        <stp>all</stp>
        <stp/>
        <stp/>
        <stp/>
        <stp>T</stp>
        <tr r="L72" s="1"/>
      </tp>
      <tp>
        <v>0.91</v>
        <stp/>
        <stp>ContractData</stp>
        <stp>SPY</stp>
        <stp>NetLastTradeToday</stp>
        <stp/>
        <stp>T</stp>
        <tr r="Y11" s="2"/>
      </tp>
      <tp>
        <v>1.6998745994147957</v>
        <stp/>
        <stp>StudyData</stp>
        <stp>S.GEHC</stp>
        <stp>PCB</stp>
        <stp>BaseType=Index,Index=1</stp>
        <stp>Close</stp>
        <stp>W</stp>
        <stp>0</stp>
        <stp>all</stp>
        <stp/>
        <stp/>
        <stp/>
        <stp>T</stp>
        <tr r="I41" s="1"/>
      </tp>
      <tp>
        <v>14.02905795969378</v>
        <stp/>
        <stp>StudyData</stp>
        <stp>S.GEHC</stp>
        <stp>PCB</stp>
        <stp>BaseType=Index,Index=1</stp>
        <stp>Close</stp>
        <stp>Q</stp>
        <stp>0</stp>
        <stp>all</stp>
        <stp/>
        <stp/>
        <stp/>
        <stp>T</stp>
        <tr r="K41" s="1"/>
      </tp>
      <tp>
        <v>-11.00950987564009</v>
        <stp/>
        <stp>StudyData</stp>
        <stp>S.GEHC</stp>
        <stp>PCB</stp>
        <stp>BaseType=Index,Index=1</stp>
        <stp>Close</stp>
        <stp>A</stp>
        <stp>0</stp>
        <stp>all</stp>
        <stp/>
        <stp/>
        <stp/>
        <stp>T</stp>
        <tr r="L41" s="1"/>
      </tp>
      <tp>
        <v>7.3066745074977941</v>
        <stp/>
        <stp>StudyData</stp>
        <stp>S.GEHC</stp>
        <stp>PCB</stp>
        <stp>BaseType=Index,Index=1</stp>
        <stp>Close</stp>
        <stp>M</stp>
        <stp>0</stp>
        <stp>all</stp>
        <stp/>
        <stp/>
        <stp/>
        <stp>T</stp>
        <tr r="J41" s="1"/>
      </tp>
      <tp>
        <v>8.7139689578713959</v>
        <stp/>
        <stp>StudyData</stp>
        <stp>S.INTC</stp>
        <stp>PCB</stp>
        <stp>BaseType=Index,Index=1</stp>
        <stp>Close</stp>
        <stp>M</stp>
        <stp>0</stp>
        <stp>all</stp>
        <stp/>
        <stp/>
        <stp/>
        <stp>T</stp>
        <tr r="J48" s="1"/>
      </tp>
      <tp>
        <v>165.74525745257455</v>
        <stp/>
        <stp>StudyData</stp>
        <stp>S.INTC</stp>
        <stp>PCB</stp>
        <stp>BaseType=Index,Index=1</stp>
        <stp>Close</stp>
        <stp>A</stp>
        <stp>0</stp>
        <stp>all</stp>
        <stp/>
        <stp/>
        <stp/>
        <stp>T</stp>
        <tr r="L48" s="1"/>
      </tp>
      <tp>
        <v>-29.771539067535628</v>
        <stp/>
        <stp>StudyData</stp>
        <stp>S.INTC</stp>
        <stp>PCB</stp>
        <stp>BaseType=Index,Index=1</stp>
        <stp>Close</stp>
        <stp>Q</stp>
        <stp>0</stp>
        <stp>all</stp>
        <stp/>
        <stp/>
        <stp/>
        <stp>T</stp>
        <tr r="K48" s="1"/>
      </tp>
      <tp>
        <v>-3.531726512543043</v>
        <stp/>
        <stp>StudyData</stp>
        <stp>S.INTC</stp>
        <stp>PCB</stp>
        <stp>BaseType=Index,Index=1</stp>
        <stp>Close</stp>
        <stp>W</stp>
        <stp>0</stp>
        <stp>all</stp>
        <stp/>
        <stp/>
        <stp/>
        <stp>T</stp>
        <tr r="I48" s="1"/>
      </tp>
      <tp>
        <v>252.91380952380001</v>
        <stp/>
        <stp>StudyData</stp>
        <stp>S.AMZN</stp>
        <stp>MA</stp>
        <stp>InputChoice=Close,MAType=Sim,Period=21</stp>
        <stp>MA</stp>
        <stp>D</stp>
        <stp/>
        <stp>all</stp>
        <stp/>
        <stp/>
        <stp/>
        <stp>T</stp>
        <tr r="P14" s="1"/>
      </tp>
      <tp>
        <v>-1.81717227802737</v>
        <stp/>
        <stp>StudyData</stp>
        <stp>S.KLAC</stp>
        <stp>PCB</stp>
        <stp>BaseType=Index,Index=1</stp>
        <stp>Close</stp>
        <stp>W</stp>
        <stp>0</stp>
        <stp>all</stp>
        <stp/>
        <stp/>
        <stp/>
        <stp>T</stp>
        <tr r="I53" s="1"/>
      </tp>
      <tp>
        <v>-35.530807729276461</v>
        <stp/>
        <stp>StudyData</stp>
        <stp>S.KLAC</stp>
        <stp>PCB</stp>
        <stp>BaseType=Index,Index=1</stp>
        <stp>Close</stp>
        <stp>Q</stp>
        <stp>0</stp>
        <stp>all</stp>
        <stp/>
        <stp/>
        <stp/>
        <stp>T</stp>
        <tr r="K53" s="1"/>
      </tp>
      <tp>
        <v>6.3942675856033251</v>
        <stp/>
        <stp>StudyData</stp>
        <stp>S.KLAC</stp>
        <stp>PCB</stp>
        <stp>BaseType=Index,Index=1</stp>
        <stp>Close</stp>
        <stp>M</stp>
        <stp>0</stp>
        <stp>all</stp>
        <stp/>
        <stp/>
        <stp/>
        <stp>T</stp>
        <tr r="J53" s="1"/>
      </tp>
      <tp>
        <v>60.090534979423865</v>
        <stp/>
        <stp>StudyData</stp>
        <stp>S.KLAC</stp>
        <stp>PCB</stp>
        <stp>BaseType=Index,Index=1</stp>
        <stp>Close</stp>
        <stp>A</stp>
        <stp>0</stp>
        <stp>all</stp>
        <stp/>
        <stp/>
        <stp/>
        <stp>T</stp>
        <tr r="L53" s="1"/>
      </tp>
      <tp>
        <v>78.847619047600006</v>
        <stp/>
        <stp>StudyData</stp>
        <stp>ATR(S.STX,MAType:=Sim,Period:=21)</stp>
        <stp>Bar</stp>
        <stp/>
        <stp>Close</stp>
        <stp>D</stp>
        <stp/>
        <stp/>
        <stp/>
        <stp/>
        <stp/>
        <stp>T</stp>
        <tr r="O91" s="1"/>
      </tp>
      <tp>
        <v>8.7276808316000007</v>
        <stp/>
        <stp>StudyData</stp>
        <stp>S.ODFL</stp>
        <stp>StdDev</stp>
        <stp>InputChoice=Close,Period1=21</stp>
        <stp>STDDEV</stp>
        <stp>D</stp>
        <stp/>
        <stp>all</stp>
        <stp/>
        <stp/>
        <stp/>
        <stp>T</stp>
        <tr r="Q72" s="1"/>
      </tp>
      <tp>
        <v>3.0673821259</v>
        <stp/>
        <stp>StudyData</stp>
        <stp>S.ORLY</stp>
        <stp>StdDev</stp>
        <stp>InputChoice=Close,Period1=21</stp>
        <stp>STDDEV</stp>
        <stp>D</stp>
        <stp/>
        <stp>all</stp>
        <stp/>
        <stp/>
        <stp/>
        <stp>T</stp>
        <tr r="Q73" s="1"/>
      </tp>
      <tp>
        <v>-20.206591244466313</v>
        <stp/>
        <stp>StudyData</stp>
        <stp>S.RKLB</stp>
        <stp>PCB</stp>
        <stp>BaseType=Index,Index=1</stp>
        <stp>Close</stp>
        <stp>Q</stp>
        <stp>0</stp>
        <stp>all</stp>
        <stp/>
        <stp/>
        <stp/>
        <stp>T</stp>
        <tr r="K83" s="1"/>
      </tp>
      <tp>
        <v>-2.0765423155861389</v>
        <stp/>
        <stp>StudyData</stp>
        <stp>S.RKLB</stp>
        <stp>PCB</stp>
        <stp>BaseType=Index,Index=1</stp>
        <stp>Close</stp>
        <stp>W</stp>
        <stp>0</stp>
        <stp>all</stp>
        <stp/>
        <stp/>
        <stp/>
        <stp>T</stp>
        <tr r="I83" s="1"/>
      </tp>
      <tp>
        <v>16.270068807339438</v>
        <stp/>
        <stp>StudyData</stp>
        <stp>S.RKLB</stp>
        <stp>PCB</stp>
        <stp>BaseType=Index,Index=1</stp>
        <stp>Close</stp>
        <stp>A</stp>
        <stp>0</stp>
        <stp>all</stp>
        <stp/>
        <stp/>
        <stp/>
        <stp>T</stp>
        <tr r="L83" s="1"/>
      </tp>
      <tp>
        <v>24.880677444187832</v>
        <stp/>
        <stp>StudyData</stp>
        <stp>S.RKLB</stp>
        <stp>PCB</stp>
        <stp>BaseType=Index,Index=1</stp>
        <stp>Close</stp>
        <stp>M</stp>
        <stp>0</stp>
        <stp>all</stp>
        <stp/>
        <stp/>
        <stp/>
        <stp>T</stp>
        <tr r="J83" s="1"/>
      </tp>
      <tp>
        <v>27.728860936408111</v>
        <stp/>
        <stp>StudyData</stp>
        <stp>S.ABNB</stp>
        <stp>PCB</stp>
        <stp>BaseType=Index,Index=1</stp>
        <stp>Close</stp>
        <stp>Q</stp>
        <stp>0</stp>
        <stp>all</stp>
        <stp/>
        <stp/>
        <stp/>
        <stp>T</stp>
        <tr r="K3" s="1"/>
      </tp>
      <tp>
        <v>2.6450272364800402</v>
        <stp/>
        <stp>StudyData</stp>
        <stp>S.ABNB</stp>
        <stp>PCB</stp>
        <stp>BaseType=Index,Index=1</stp>
        <stp>Close</stp>
        <stp>W</stp>
        <stp>0</stp>
        <stp>all</stp>
        <stp/>
        <stp/>
        <stp/>
        <stp>T</stp>
        <tr r="I3" s="1"/>
      </tp>
      <tp>
        <v>34.674329501915707</v>
        <stp/>
        <stp>StudyData</stp>
        <stp>S.ABNB</stp>
        <stp>PCB</stp>
        <stp>BaseType=Index,Index=1</stp>
        <stp>Close</stp>
        <stp>A</stp>
        <stp>0</stp>
        <stp>all</stp>
        <stp/>
        <stp/>
        <stp/>
        <stp>T</stp>
        <tr r="L3" s="1"/>
      </tp>
      <tp>
        <v>20.630939809926076</v>
        <stp/>
        <stp>StudyData</stp>
        <stp>S.ABNB</stp>
        <stp>PCB</stp>
        <stp>BaseType=Index,Index=1</stp>
        <stp>Close</stp>
        <stp>M</stp>
        <stp>0</stp>
        <stp>all</stp>
        <stp/>
        <stp/>
        <stp/>
        <stp>T</stp>
        <tr r="J3" s="1"/>
      </tp>
      <tp>
        <v>-2.0348924200257388</v>
        <stp/>
        <stp>StudyData</stp>
        <stp>S.ALAB</stp>
        <stp>PCB</stp>
        <stp>BaseType=Index,Index=1</stp>
        <stp>Close</stp>
        <stp>W</stp>
        <stp>0</stp>
        <stp>all</stp>
        <stp/>
        <stp/>
        <stp/>
        <stp>T</stp>
        <tr r="I9" s="1"/>
      </tp>
      <tp>
        <v>-32.224338536706554</v>
        <stp/>
        <stp>StudyData</stp>
        <stp>S.ALAB</stp>
        <stp>PCB</stp>
        <stp>BaseType=Index,Index=1</stp>
        <stp>Close</stp>
        <stp>Q</stp>
        <stp>0</stp>
        <stp>all</stp>
        <stp/>
        <stp/>
        <stp/>
        <stp>T</stp>
        <tr r="K9" s="1"/>
      </tp>
      <tp>
        <v>5.1858753976159067</v>
        <stp/>
        <stp>StudyData</stp>
        <stp>S.ALAB</stp>
        <stp>PCB</stp>
        <stp>BaseType=Index,Index=1</stp>
        <stp>Close</stp>
        <stp>M</stp>
        <stp>0</stp>
        <stp>all</stp>
        <stp/>
        <stp/>
        <stp/>
        <stp>T</stp>
        <tr r="J9" s="1"/>
      </tp>
      <tp>
        <v>96.784082712190411</v>
        <stp/>
        <stp>StudyData</stp>
        <stp>S.ALAB</stp>
        <stp>PCB</stp>
        <stp>BaseType=Index,Index=1</stp>
        <stp>Close</stp>
        <stp>A</stp>
        <stp>0</stp>
        <stp>all</stp>
        <stp/>
        <stp/>
        <stp/>
        <stp>T</stp>
        <tr r="L9" s="1"/>
      </tp>
      <tp>
        <v>14.189047619</v>
        <stp/>
        <stp>StudyData</stp>
        <stp>ATR(S.ROP,MAType:=Sim,Period:=21)</stp>
        <stp>Bar</stp>
        <stp/>
        <stp>Close</stp>
        <stp>D</stp>
        <stp/>
        <stp/>
        <stp/>
        <stp/>
        <stp/>
        <stp>T</stp>
        <tr r="O84" s="1"/>
      </tp>
      <tp>
        <v>19.376000350200002</v>
        <stp/>
        <stp>StudyData</stp>
        <stp>S.NBIS</stp>
        <stp>StdDev</stp>
        <stp>InputChoice=Close,Period1=21</stp>
        <stp>STDDEV</stp>
        <stp>D</stp>
        <stp/>
        <stp>all</stp>
        <stp/>
        <stp/>
        <stp/>
        <stp>T</stp>
        <tr r="Q68" s="1"/>
      </tp>
      <tp>
        <v>2.3049523730999999</v>
        <stp/>
        <stp>StudyData</stp>
        <stp>S.NFLX</stp>
        <stp>StdDev</stp>
        <stp>InputChoice=Close,Period1=21</stp>
        <stp>STDDEV</stp>
        <stp>D</stp>
        <stp/>
        <stp>all</stp>
        <stp/>
        <stp/>
        <stp/>
        <stp>T</stp>
        <tr r="Q69" s="1"/>
      </tp>
      <tp>
        <v>8.6097820758000001</v>
        <stp/>
        <stp>StudyData</stp>
        <stp>S.NVDA</stp>
        <stp>StdDev</stp>
        <stp>InputChoice=Close,Period1=21</stp>
        <stp>STDDEV</stp>
        <stp>D</stp>
        <stp/>
        <stp>all</stp>
        <stp/>
        <stp/>
        <stp/>
        <stp>T</stp>
        <tr r="Q70" s="1"/>
      </tp>
      <tp>
        <v>19.703915641599998</v>
        <stp/>
        <stp>StudyData</stp>
        <stp>S.NXPI</stp>
        <stp>StdDev</stp>
        <stp>InputChoice=Close,Period1=21</stp>
        <stp>STDDEV</stp>
        <stp>D</stp>
        <stp/>
        <stp>all</stp>
        <stp/>
        <stp/>
        <stp/>
        <stp>T</stp>
        <tr r="Q71" s="1"/>
      </tp>
      <tp>
        <v>-21.469329529243939</v>
        <stp/>
        <stp>StudyData</stp>
        <stp>S.TSLA</stp>
        <stp>PCB</stp>
        <stp>BaseType=Index,Index=1</stp>
        <stp>Close</stp>
        <stp>Q</stp>
        <stp>0</stp>
        <stp>all</stp>
        <stp/>
        <stp/>
        <stp/>
        <stp>T</stp>
        <tr r="K95" s="1"/>
      </tp>
      <tp>
        <v>0.52346460527117511</v>
        <stp/>
        <stp>StudyData</stp>
        <stp>S.TSLA</stp>
        <stp>PCB</stp>
        <stp>BaseType=Index,Index=1</stp>
        <stp>Close</stp>
        <stp>W</stp>
        <stp>0</stp>
        <stp>all</stp>
        <stp/>
        <stp/>
        <stp/>
        <stp>T</stp>
        <tr r="I95" s="1"/>
      </tp>
      <tp>
        <v>-26.554300453615586</v>
        <stp/>
        <stp>StudyData</stp>
        <stp>S.TSLA</stp>
        <stp>PCB</stp>
        <stp>BaseType=Index,Index=1</stp>
        <stp>Close</stp>
        <stp>A</stp>
        <stp>0</stp>
        <stp>all</stp>
        <stp/>
        <stp/>
        <stp/>
        <stp>T</stp>
        <tr r="L95" s="1"/>
      </tp>
      <tp>
        <v>6.1341216541885002</v>
        <stp/>
        <stp>StudyData</stp>
        <stp>S.TSLA</stp>
        <stp>PCB</stp>
        <stp>BaseType=Index,Index=1</stp>
        <stp>Close</stp>
        <stp>M</stp>
        <stp>0</stp>
        <stp>all</stp>
        <stp/>
        <stp/>
        <stp/>
        <stp>T</stp>
        <tr r="J95" s="1"/>
      </tp>
      <tp>
        <v>565.60809523809996</v>
        <stp/>
        <stp>StudyData</stp>
        <stp>S.IDXX</stp>
        <stp>MA</stp>
        <stp>InputChoice=Close,MAType=Sim,Period=21</stp>
        <stp>MA</stp>
        <stp>D</stp>
        <stp/>
        <stp>all</stp>
        <stp/>
        <stp/>
        <stp/>
        <stp>T</stp>
        <tr r="P47" s="1"/>
      </tp>
      <tp>
        <v>7.7526899103662528</v>
        <stp/>
        <stp>StudyData</stp>
        <stp>S.META</stp>
        <stp>PCB</stp>
        <stp>BaseType=Index,Index=1</stp>
        <stp>Close</stp>
        <stp>M</stp>
        <stp>0</stp>
        <stp>all</stp>
        <stp/>
        <stp/>
        <stp/>
        <stp>T</stp>
        <tr r="J61" s="1"/>
      </tp>
      <tp>
        <v>-9.1229983790089264</v>
        <stp/>
        <stp>StudyData</stp>
        <stp>S.META</stp>
        <stp>PCB</stp>
        <stp>BaseType=Index,Index=1</stp>
        <stp>Close</stp>
        <stp>A</stp>
        <stp>0</stp>
        <stp>all</stp>
        <stp/>
        <stp/>
        <stp/>
        <stp>T</stp>
        <tr r="L61" s="1"/>
      </tp>
      <tp>
        <v>6.4939906620035943</v>
        <stp/>
        <stp>StudyData</stp>
        <stp>S.META</stp>
        <stp>PCB</stp>
        <stp>BaseType=Index,Index=1</stp>
        <stp>Close</stp>
        <stp>Q</stp>
        <stp>0</stp>
        <stp>all</stp>
        <stp/>
        <stp/>
        <stp/>
        <stp>T</stp>
        <tr r="K61" s="1"/>
      </tp>
      <tp>
        <v>1.3122783313629423</v>
        <stp/>
        <stp>StudyData</stp>
        <stp>S.META</stp>
        <stp>PCB</stp>
        <stp>BaseType=Index,Index=1</stp>
        <stp>Close</stp>
        <stp>W</stp>
        <stp>0</stp>
        <stp>all</stp>
        <stp/>
        <stp/>
        <stp/>
        <stp>T</stp>
        <tr r="I61" s="1"/>
      </tp>
      <tp>
        <v>9.5457044330051453</v>
        <stp/>
        <stp>StudyData</stp>
        <stp>S.NVDA</stp>
        <stp>PCB</stp>
        <stp>BaseType=Index,Index=1</stp>
        <stp>Close</stp>
        <stp>Q</stp>
        <stp>0</stp>
        <stp>all</stp>
        <stp/>
        <stp/>
        <stp/>
        <stp>T</stp>
        <tr r="K70" s="1"/>
      </tp>
      <tp>
        <v>-2.1298446151098456</v>
        <stp/>
        <stp>StudyData</stp>
        <stp>S.NVDA</stp>
        <stp>PCB</stp>
        <stp>BaseType=Index,Index=1</stp>
        <stp>Close</stp>
        <stp>W</stp>
        <stp>0</stp>
        <stp>all</stp>
        <stp/>
        <stp/>
        <stp/>
        <stp>T</stp>
        <tr r="I70" s="1"/>
      </tp>
      <tp>
        <v>9.1855541718555411</v>
        <stp/>
        <stp>StudyData</stp>
        <stp>S.NVDA</stp>
        <stp>PCB</stp>
        <stp>BaseType=Index,Index=1</stp>
        <stp>Close</stp>
        <stp>M</stp>
        <stp>0</stp>
        <stp>all</stp>
        <stp/>
        <stp/>
        <stp/>
        <stp>T</stp>
        <tr r="J70" s="1"/>
      </tp>
      <tp>
        <v>17.528150134048257</v>
        <stp/>
        <stp>StudyData</stp>
        <stp>S.NVDA</stp>
        <stp>PCB</stp>
        <stp>BaseType=Index,Index=1</stp>
        <stp>Close</stp>
        <stp>A</stp>
        <stp>0</stp>
        <stp>all</stp>
        <stp/>
        <stp/>
        <stp/>
        <stp>T</stp>
        <tr r="L70" s="1"/>
      </tp>
      <tp>
        <v>-26.70526506242085</v>
        <stp/>
        <stp>StudyData</stp>
        <stp>S.HONA</stp>
        <stp>PCB</stp>
        <stp>BaseType=Index,Index=1</stp>
        <stp>Close</stp>
        <stp>Q</stp>
        <stp>0</stp>
        <stp>all</stp>
        <stp/>
        <stp/>
        <stp/>
        <stp>T</stp>
        <tr r="K46" s="1"/>
      </tp>
      <tp>
        <v>-3.8395347457124203</v>
        <stp/>
        <stp>StudyData</stp>
        <stp>S.HONA</stp>
        <stp>PCB</stp>
        <stp>BaseType=Index,Index=1</stp>
        <stp>Close</stp>
        <stp>W</stp>
        <stp>0</stp>
        <stp>all</stp>
        <stp/>
        <stp/>
        <stp/>
        <stp>T</stp>
        <tr r="I46" s="1"/>
      </tp>
      <tp>
        <v>162.04</v>
        <stp/>
        <stp>StudyData</stp>
        <stp>S.HONA</stp>
        <stp>PCB</stp>
        <stp>BaseType=Index,Index=1</stp>
        <stp>Close</stp>
        <stp>A</stp>
        <stp>0</stp>
        <stp>all</stp>
        <stp/>
        <stp/>
        <stp/>
        <stp>T</stp>
        <tr r="L46" s="1"/>
      </tp>
      <tp>
        <v>-21.621360162522983</v>
        <stp/>
        <stp>StudyData</stp>
        <stp>S.HONA</stp>
        <stp>PCB</stp>
        <stp>BaseType=Index,Index=1</stp>
        <stp>Close</stp>
        <stp>M</stp>
        <stp>0</stp>
        <stp>all</stp>
        <stp/>
        <stp/>
        <stp/>
        <stp>T</stp>
        <tr r="J46" s="1"/>
      </tp>
      <tp>
        <v>14.5233333333</v>
        <stp/>
        <stp>StudyData</stp>
        <stp>ATR(S.QQQ,MAType:=Sim,Period:=21)</stp>
        <stp>Bar</stp>
        <stp/>
        <stp>Close</stp>
        <stp>D</stp>
        <stp/>
        <stp/>
        <stp/>
        <stp/>
        <stp/>
        <stp>T</stp>
        <tr r="Y15" s="2"/>
      </tp>
      <tp>
        <v>4.3149071349000003</v>
        <stp/>
        <stp>StudyData</stp>
        <stp>S.MCHP</stp>
        <stp>StdDev</stp>
        <stp>InputChoice=Close,Period1=21</stp>
        <stp>STDDEV</stp>
        <stp>D</stp>
        <stp/>
        <stp>all</stp>
        <stp/>
        <stp/>
        <stp/>
        <stp>T</stp>
        <tr r="Q58" s="1"/>
      </tp>
      <tp>
        <v>1.4880192743</v>
        <stp/>
        <stp>StudyData</stp>
        <stp>S.MDLZ</stp>
        <stp>StdDev</stp>
        <stp>InputChoice=Close,Period1=21</stp>
        <stp>STDDEV</stp>
        <stp>D</stp>
        <stp/>
        <stp>all</stp>
        <stp/>
        <stp/>
        <stp/>
        <stp>T</stp>
        <tr r="Q59" s="1"/>
      </tp>
      <tp>
        <v>34.4289739751</v>
        <stp/>
        <stp>StudyData</stp>
        <stp>S.MELI</stp>
        <stp>StdDev</stp>
        <stp>InputChoice=Close,Period1=21</stp>
        <stp>STDDEV</stp>
        <stp>D</stp>
        <stp/>
        <stp>all</stp>
        <stp/>
        <stp/>
        <stp/>
        <stp>T</stp>
        <tr r="Q60" s="1"/>
      </tp>
      <tp>
        <v>36.648658193599999</v>
        <stp/>
        <stp>StudyData</stp>
        <stp>S.META</stp>
        <stp>StdDev</stp>
        <stp>InputChoice=Close,Period1=21</stp>
        <stp>STDDEV</stp>
        <stp>D</stp>
        <stp/>
        <stp>all</stp>
        <stp/>
        <stp/>
        <stp/>
        <stp>T</stp>
        <tr r="Q61" s="1"/>
      </tp>
      <tp>
        <v>2.2543410378000002</v>
        <stp/>
        <stp>StudyData</stp>
        <stp>S.MNST</stp>
        <stp>StdDev</stp>
        <stp>InputChoice=Close,Period1=21</stp>
        <stp>STDDEV</stp>
        <stp>D</stp>
        <stp/>
        <stp>all</stp>
        <stp/>
        <stp/>
        <stp/>
        <stp>T</stp>
        <tr r="Q62" s="1"/>
      </tp>
      <tp>
        <v>15.7276884402</v>
        <stp/>
        <stp>StudyData</stp>
        <stp>S.MRVL</stp>
        <stp>StdDev</stp>
        <stp>InputChoice=Close,Period1=21</stp>
        <stp>STDDEV</stp>
        <stp>D</stp>
        <stp/>
        <stp>all</stp>
        <stp/>
        <stp/>
        <stp/>
        <stp>T</stp>
        <tr r="Q64" s="1"/>
      </tp>
      <tp>
        <v>47.727118590800004</v>
        <stp/>
        <stp>StudyData</stp>
        <stp>S.MSFT</stp>
        <stp>StdDev</stp>
        <stp>InputChoice=Close,Period1=21</stp>
        <stp>STDDEV</stp>
        <stp>D</stp>
        <stp/>
        <stp>all</stp>
        <stp/>
        <stp/>
        <stp/>
        <stp>T</stp>
        <tr r="Q65" s="1"/>
      </tp>
      <tp>
        <v>2.6982439070000002</v>
        <stp/>
        <stp>StudyData</stp>
        <stp>S.MSTR</stp>
        <stp>StdDev</stp>
        <stp>InputChoice=Close,Period1=21</stp>
        <stp>STDDEV</stp>
        <stp>D</stp>
        <stp/>
        <stp>all</stp>
        <stp/>
        <stp/>
        <stp/>
        <stp>T</stp>
        <tr r="Q66" s="1"/>
      </tp>
      <tp>
        <v>43.822718121800001</v>
        <stp/>
        <stp>StudyData</stp>
        <stp>S.MPWR</stp>
        <stp>StdDev</stp>
        <stp>InputChoice=Close,Period1=21</stp>
        <stp>STDDEV</stp>
        <stp>D</stp>
        <stp/>
        <stp>all</stp>
        <stp/>
        <stp/>
        <stp/>
        <stp>T</stp>
        <tr r="Q63" s="1"/>
      </tp>
      <tp>
        <v>115.5247619048</v>
        <stp/>
        <stp>StudyData</stp>
        <stp>S.PAYX</stp>
        <stp>MA</stp>
        <stp>InputChoice=Close,MAType=Sim,Period=21</stp>
        <stp>MA</stp>
        <stp>D</stp>
        <stp/>
        <stp>all</stp>
        <stp/>
        <stp/>
        <stp/>
        <stp>T</stp>
        <tr r="P75" s="1"/>
      </tp>
      <tp>
        <v>2.9695238095000001</v>
        <stp/>
        <stp>StudyData</stp>
        <stp>ATR(S.PEP,MAType:=Sim,Period:=21)</stp>
        <stp>Bar</stp>
        <stp/>
        <stp>Close</stp>
        <stp>D</stp>
        <stp/>
        <stp/>
        <stp/>
        <stp/>
        <stp/>
        <stp>T</stp>
        <tr r="O78" s="1"/>
      </tp>
      <tp>
        <v>2.1114285713999998</v>
        <stp/>
        <stp>StudyData</stp>
        <stp>ATR(S.PDD,MAType:=Sim,Period:=21)</stp>
        <stp>Bar</stp>
        <stp/>
        <stp>Close</stp>
        <stp>D</stp>
        <stp/>
        <stp/>
        <stp/>
        <stp/>
        <stp/>
        <stp>T</stp>
        <tr r="O77" s="1"/>
      </tp>
      <tp>
        <v>71.670344063200005</v>
        <stp/>
        <stp>StudyData</stp>
        <stp>S.LITE</stp>
        <stp>StdDev</stp>
        <stp>InputChoice=Close,Period1=21</stp>
        <stp>STDDEV</stp>
        <stp>D</stp>
        <stp/>
        <stp>all</stp>
        <stp/>
        <stp/>
        <stp/>
        <stp>T</stp>
        <tr r="Q55" s="1"/>
      </tp>
      <tp>
        <v>20.485027417600001</v>
        <stp/>
        <stp>StudyData</stp>
        <stp>S.LRCX</stp>
        <stp>StdDev</stp>
        <stp>InputChoice=Close,Period1=21</stp>
        <stp>STDDEV</stp>
        <stp>D</stp>
        <stp/>
        <stp>all</stp>
        <stp/>
        <stp/>
        <stp/>
        <stp>T</stp>
        <tr r="Q56" s="1"/>
      </tp>
      <tp>
        <v>-2.6540175142110907</v>
        <stp/>
        <stp>StudyData</stp>
        <stp>S.DDOG</stp>
        <stp>PCB</stp>
        <stp>BaseType=Index,Index=1</stp>
        <stp>Close</stp>
        <stp>Q</stp>
        <stp>0</stp>
        <stp>all</stp>
        <stp/>
        <stp/>
        <stp/>
        <stp>T</stp>
        <tr r="K34" s="1"/>
      </tp>
      <tp>
        <v>8.3443765228914675</v>
        <stp/>
        <stp>StudyData</stp>
        <stp>S.DDOG</stp>
        <stp>PCB</stp>
        <stp>BaseType=Index,Index=1</stp>
        <stp>Close</stp>
        <stp>W</stp>
        <stp>0</stp>
        <stp>all</stp>
        <stp/>
        <stp/>
        <stp/>
        <stp>T</stp>
        <tr r="I34" s="1"/>
      </tp>
      <tp>
        <v>86.373998088094723</v>
        <stp/>
        <stp>StudyData</stp>
        <stp>S.DDOG</stp>
        <stp>PCB</stp>
        <stp>BaseType=Index,Index=1</stp>
        <stp>Close</stp>
        <stp>A</stp>
        <stp>0</stp>
        <stp>all</stp>
        <stp/>
        <stp/>
        <stp/>
        <stp>T</stp>
        <tr r="L34" s="1"/>
      </tp>
      <tp>
        <v>-5.4185169981714401</v>
        <stp/>
        <stp>StudyData</stp>
        <stp>S.DDOG</stp>
        <stp>PCB</stp>
        <stp>BaseType=Index,Index=1</stp>
        <stp>Close</stp>
        <stp>M</stp>
        <stp>0</stp>
        <stp>all</stp>
        <stp/>
        <stp/>
        <stp/>
        <stp>T</stp>
        <tr r="J34" s="1"/>
      </tp>
      <tp>
        <v>-0.29717261483597618</v>
        <stp/>
        <stp>StudyData</stp>
        <stp>S.GOOG</stp>
        <stp>PCB</stp>
        <stp>BaseType=Index,Index=1</stp>
        <stp>Close</stp>
        <stp>Q</stp>
        <stp>0</stp>
        <stp>all</stp>
        <stp/>
        <stp/>
        <stp/>
        <stp>T</stp>
        <tr r="K43" s="1"/>
      </tp>
      <tp>
        <v>-0.33666223441876192</v>
        <stp/>
        <stp>StudyData</stp>
        <stp>S.GOOG</stp>
        <stp>PCB</stp>
        <stp>BaseType=Index,Index=1</stp>
        <stp>Close</stp>
        <stp>W</stp>
        <stp>0</stp>
        <stp>all</stp>
        <stp/>
        <stp/>
        <stp/>
        <stp>T</stp>
        <tr r="I43" s="1"/>
      </tp>
      <tp>
        <v>12.26258763543659</v>
        <stp/>
        <stp>StudyData</stp>
        <stp>S.GOOG</stp>
        <stp>PCB</stp>
        <stp>BaseType=Index,Index=1</stp>
        <stp>Close</stp>
        <stp>A</stp>
        <stp>0</stp>
        <stp>all</stp>
        <stp/>
        <stp/>
        <stp/>
        <stp>T</stp>
        <tr r="L43" s="1"/>
      </tp>
      <tp>
        <v>-1.2252909014439939</v>
        <stp/>
        <stp>StudyData</stp>
        <stp>S.GOOG</stp>
        <stp>PCB</stp>
        <stp>BaseType=Index,Index=1</stp>
        <stp>Close</stp>
        <stp>M</stp>
        <stp>0</stp>
        <stp>all</stp>
        <stp/>
        <stp/>
        <stp/>
        <stp>T</stp>
        <tr r="J43" s="1"/>
      </tp>
      <tp>
        <v>11.741950164978959</v>
        <stp/>
        <stp>StudyData</stp>
        <stp>S.FANG</stp>
        <stp>PCB</stp>
        <stp>BaseType=Index,Index=1</stp>
        <stp>Close</stp>
        <stp>Q</stp>
        <stp>0</stp>
        <stp>all</stp>
        <stp/>
        <stp/>
        <stp/>
        <stp>T</stp>
        <tr r="K37" s="1"/>
      </tp>
      <tp>
        <v>4.4564986173154777</v>
        <stp/>
        <stp>StudyData</stp>
        <stp>S.FANG</stp>
        <stp>PCB</stp>
        <stp>BaseType=Index,Index=1</stp>
        <stp>Close</stp>
        <stp>W</stp>
        <stp>0</stp>
        <stp>all</stp>
        <stp/>
        <stp/>
        <stp/>
        <stp>T</stp>
        <tr r="I37" s="1"/>
      </tp>
      <tp>
        <v>30.65921639060733</v>
        <stp/>
        <stp>StudyData</stp>
        <stp>S.FANG</stp>
        <stp>PCB</stp>
        <stp>BaseType=Index,Index=1</stp>
        <stp>Close</stp>
        <stp>A</stp>
        <stp>0</stp>
        <stp>all</stp>
        <stp/>
        <stp/>
        <stp/>
        <stp>T</stp>
        <tr r="L37" s="1"/>
      </tp>
      <tp>
        <v>-3.2175412663217546</v>
        <stp/>
        <stp>StudyData</stp>
        <stp>S.FANG</stp>
        <stp>PCB</stp>
        <stp>BaseType=Index,Index=1</stp>
        <stp>Close</stp>
        <stp>M</stp>
        <stp>0</stp>
        <stp>all</stp>
        <stp/>
        <stp/>
        <stp/>
        <stp>T</stp>
        <tr r="J37" s="1"/>
      </tp>
      <tp>
        <v>18.323608617594253</v>
        <stp/>
        <stp>StudyData</stp>
        <stp>S.BKNG</stp>
        <stp>PCB</stp>
        <stp>BaseType=Index,Index=1</stp>
        <stp>Close</stp>
        <stp>Q</stp>
        <stp>0</stp>
        <stp>all</stp>
        <stp/>
        <stp/>
        <stp/>
        <stp>T</stp>
        <tr r="K20" s="1"/>
      </tp>
      <tp>
        <v>-1.6416379069116733</v>
        <stp/>
        <stp>StudyData</stp>
        <stp>S.BKNG</stp>
        <stp>PCB</stp>
        <stp>BaseType=Index,Index=1</stp>
        <stp>Close</stp>
        <stp>W</stp>
        <stp>0</stp>
        <stp>all</stp>
        <stp/>
        <stp/>
        <stp/>
        <stp>T</stp>
        <tr r="I20" s="1"/>
      </tp>
      <tp>
        <v>-1.5452126418001038</v>
        <stp/>
        <stp>StudyData</stp>
        <stp>S.BKNG</stp>
        <stp>PCB</stp>
        <stp>BaseType=Index,Index=1</stp>
        <stp>Close</stp>
        <stp>A</stp>
        <stp>0</stp>
        <stp>all</stp>
        <stp/>
        <stp/>
        <stp/>
        <stp>T</stp>
        <tr r="L20" s="1"/>
      </tp>
      <tp>
        <v>9.3312597200622083</v>
        <stp/>
        <stp>StudyData</stp>
        <stp>S.BKNG</stp>
        <stp>PCB</stp>
        <stp>BaseType=Index,Index=1</stp>
        <stp>Close</stp>
        <stp>M</stp>
        <stp>0</stp>
        <stp>all</stp>
        <stp/>
        <stp/>
        <stp/>
        <stp>T</stp>
        <tr r="J20" s="1"/>
      </tp>
      <tp>
        <v>9.7019783205502019</v>
        <stp/>
        <stp>StudyData</stp>
        <stp>S.ISRG</stp>
        <stp>PCB</stp>
        <stp>BaseType=Index,Index=1</stp>
        <stp>Close</stp>
        <stp>M</stp>
        <stp>0</stp>
        <stp>all</stp>
        <stp/>
        <stp/>
        <stp/>
        <stp>T</stp>
        <tr r="J50" s="1"/>
      </tp>
      <tp>
        <v>-31.561197824705136</v>
        <stp/>
        <stp>StudyData</stp>
        <stp>S.ISRG</stp>
        <stp>PCB</stp>
        <stp>BaseType=Index,Index=1</stp>
        <stp>Close</stp>
        <stp>A</stp>
        <stp>0</stp>
        <stp>all</stp>
        <stp/>
        <stp/>
        <stp/>
        <stp>T</stp>
        <tr r="L50" s="1"/>
      </tp>
      <tp>
        <v>2.3230643330429532</v>
        <stp/>
        <stp>StudyData</stp>
        <stp>S.ISRG</stp>
        <stp>PCB</stp>
        <stp>BaseType=Index,Index=1</stp>
        <stp>Close</stp>
        <stp>W</stp>
        <stp>0</stp>
        <stp>all</stp>
        <stp/>
        <stp/>
        <stp/>
        <stp>T</stp>
        <tr r="I50" s="1"/>
      </tp>
      <tp>
        <v>-2.5321866827600061</v>
        <stp/>
        <stp>StudyData</stp>
        <stp>S.ISRG</stp>
        <stp>PCB</stp>
        <stp>BaseType=Index,Index=1</stp>
        <stp>Close</stp>
        <stp>Q</stp>
        <stp>0</stp>
        <stp>all</stp>
        <stp/>
        <stp/>
        <stp/>
        <stp>T</stp>
        <tr r="K50" s="1"/>
      </tp>
      <tp>
        <v>0.59714285710000004</v>
        <stp/>
        <stp>StudyData</stp>
        <stp>ATR(S.WBD,MAType:=Sim,Period:=21)</stp>
        <stp>Bar</stp>
        <stp/>
        <stp>Close</stp>
        <stp>D</stp>
        <stp/>
        <stp/>
        <stp/>
        <stp/>
        <stp/>
        <stp>T</stp>
        <tr r="O99" s="1"/>
      </tp>
      <tp>
        <v>52.169047618999997</v>
        <stp/>
        <stp>StudyData</stp>
        <stp>ATR(S.WDC,MAType:=Sim,Period:=21)</stp>
        <stp>Bar</stp>
        <stp/>
        <stp>Close</stp>
        <stp>D</stp>
        <stp/>
        <stp/>
        <stp/>
        <stp/>
        <stp/>
        <stp>T</stp>
        <tr r="O101" s="1"/>
      </tp>
      <tp>
        <v>2.5919047619</v>
        <stp/>
        <stp>StudyData</stp>
        <stp>ATR(S.WMT,MAType:=Sim,Period:=21)</stp>
        <stp>Bar</stp>
        <stp/>
        <stp>Close</stp>
        <stp>D</stp>
        <stp/>
        <stp/>
        <stp/>
        <stp/>
        <stp/>
        <stp>T</stp>
        <tr r="O102" s="1"/>
      </tp>
      <tp>
        <v>16.2248039445</v>
        <stp/>
        <stp>StudyData</stp>
        <stp>S.KLAC</stp>
        <stp>StdDev</stp>
        <stp>InputChoice=Close,Period1=21</stp>
        <stp>STDDEV</stp>
        <stp>D</stp>
        <stp/>
        <stp>all</stp>
        <stp/>
        <stp/>
        <stp/>
        <stp>T</stp>
        <tr r="Q53" s="1"/>
      </tp>
      <tp>
        <v>1.9531691866822547</v>
        <stp/>
        <stp>StudyData</stp>
        <stp>S.ADBE</stp>
        <stp>PCB</stp>
        <stp>BaseType=Index,Index=1</stp>
        <stp>Close</stp>
        <stp>W</stp>
        <stp>0</stp>
        <stp>all</stp>
        <stp/>
        <stp/>
        <stp/>
        <stp>T</stp>
        <tr r="I4" s="1"/>
      </tp>
      <tp>
        <v>31.88469417617792</v>
        <stp/>
        <stp>StudyData</stp>
        <stp>S.ADBE</stp>
        <stp>PCB</stp>
        <stp>BaseType=Index,Index=1</stp>
        <stp>Close</stp>
        <stp>Q</stp>
        <stp>0</stp>
        <stp>all</stp>
        <stp/>
        <stp/>
        <stp/>
        <stp>T</stp>
        <tr r="K4" s="1"/>
      </tp>
      <tp>
        <v>7.9789145800886505</v>
        <stp/>
        <stp>StudyData</stp>
        <stp>S.ADBE</stp>
        <stp>PCB</stp>
        <stp>BaseType=Index,Index=1</stp>
        <stp>Close</stp>
        <stp>M</stp>
        <stp>0</stp>
        <stp>all</stp>
        <stp/>
        <stp/>
        <stp/>
        <stp>T</stp>
        <tr r="J4" s="1"/>
      </tp>
      <tp>
        <v>-22.743506957341644</v>
        <stp/>
        <stp>StudyData</stp>
        <stp>S.ADBE</stp>
        <stp>PCB</stp>
        <stp>BaseType=Index,Index=1</stp>
        <stp>Close</stp>
        <stp>A</stp>
        <stp>0</stp>
        <stp>all</stp>
        <stp/>
        <stp/>
        <stp/>
        <stp>T</stp>
        <tr r="L4" s="1"/>
      </tp>
      <tp>
        <v>17.535086982099326</v>
        <stp/>
        <stp>StudyData</stp>
        <stp>S.LITE</stp>
        <stp>PCB</stp>
        <stp>BaseType=Index,Index=1</stp>
        <stp>Close</stp>
        <stp>M</stp>
        <stp>0</stp>
        <stp>all</stp>
        <stp/>
        <stp/>
        <stp/>
        <stp>T</stp>
        <tr r="J55" s="1"/>
      </tp>
      <tp>
        <v>127.65945901950674</v>
        <stp/>
        <stp>StudyData</stp>
        <stp>S.LITE</stp>
        <stp>PCB</stp>
        <stp>BaseType=Index,Index=1</stp>
        <stp>Close</stp>
        <stp>A</stp>
        <stp>0</stp>
        <stp>all</stp>
        <stp/>
        <stp/>
        <stp/>
        <stp>T</stp>
        <tr r="L55" s="1"/>
      </tp>
      <tp>
        <v>-2.2061394308090416</v>
        <stp/>
        <stp>StudyData</stp>
        <stp>S.LITE</stp>
        <stp>PCB</stp>
        <stp>BaseType=Index,Index=1</stp>
        <stp>Close</stp>
        <stp>Q</stp>
        <stp>0</stp>
        <stp>all</stp>
        <stp/>
        <stp/>
        <stp/>
        <stp>T</stp>
        <tr r="K55" s="1"/>
      </tp>
      <tp>
        <v>-5.7337362526259108</v>
        <stp/>
        <stp>StudyData</stp>
        <stp>S.LITE</stp>
        <stp>PCB</stp>
        <stp>BaseType=Index,Index=1</stp>
        <stp>Close</stp>
        <stp>W</stp>
        <stp>0</stp>
        <stp>all</stp>
        <stp/>
        <stp/>
        <stp/>
        <stp>T</stp>
        <tr r="I55" s="1"/>
      </tp>
      <tp>
        <v>16.3922015777</v>
        <stp/>
        <stp>StudyData</stp>
        <stp>S.IDXX</stp>
        <stp>StdDev</stp>
        <stp>InputChoice=Close,Period1=21</stp>
        <stp>STDDEV</stp>
        <stp>D</stp>
        <stp/>
        <stp>all</stp>
        <stp/>
        <stp/>
        <stp/>
        <stp>T</stp>
        <tr r="Q47" s="1"/>
      </tp>
      <tp>
        <v>17.631792147500001</v>
        <stp/>
        <stp>StudyData</stp>
        <stp>S.INTU</stp>
        <stp>StdDev</stp>
        <stp>InputChoice=Close,Period1=21</stp>
        <stp>STDDEV</stp>
        <stp>D</stp>
        <stp/>
        <stp>all</stp>
        <stp/>
        <stp/>
        <stp/>
        <stp>T</stp>
        <tr r="Q49" s="1"/>
      </tp>
      <tp>
        <v>6.4679200341999996</v>
        <stp/>
        <stp>StudyData</stp>
        <stp>S.INTC</stp>
        <stp>StdDev</stp>
        <stp>InputChoice=Close,Period1=21</stp>
        <stp>STDDEV</stp>
        <stp>D</stp>
        <stp/>
        <stp>all</stp>
        <stp/>
        <stp/>
        <stp/>
        <stp>T</stp>
        <tr r="Q48" s="1"/>
      </tp>
      <tp>
        <v>20.272559797100001</v>
        <stp/>
        <stp>StudyData</stp>
        <stp>S.ISRG</stp>
        <stp>StdDev</stp>
        <stp>InputChoice=Close,Period1=21</stp>
        <stp>STDDEV</stp>
        <stp>D</stp>
        <stp/>
        <stp>all</stp>
        <stp/>
        <stp/>
        <stp/>
        <stp>T</stp>
        <tr r="Q50" s="1"/>
      </tp>
      <tp>
        <v>5.6435016621814116</v>
        <stp/>
        <stp>StudyData</stp>
        <stp>S.GILD</stp>
        <stp>PCB</stp>
        <stp>BaseType=Index,Index=1</stp>
        <stp>Close</stp>
        <stp>Q</stp>
        <stp>0</stp>
        <stp>all</stp>
        <stp/>
        <stp/>
        <stp/>
        <stp>T</stp>
        <tr r="K42" s="1"/>
      </tp>
      <tp>
        <v>0.19518054200134441</v>
        <stp/>
        <stp>StudyData</stp>
        <stp>S.GILD</stp>
        <stp>PCB</stp>
        <stp>BaseType=Index,Index=1</stp>
        <stp>Close</stp>
        <stp>W</stp>
        <stp>0</stp>
        <stp>all</stp>
        <stp/>
        <stp/>
        <stp/>
        <stp>T</stp>
        <tr r="I42" s="1"/>
      </tp>
      <tp>
        <v>8.7420563793384307</v>
        <stp/>
        <stp>StudyData</stp>
        <stp>S.GILD</stp>
        <stp>PCB</stp>
        <stp>BaseType=Index,Index=1</stp>
        <stp>Close</stp>
        <stp>A</stp>
        <stp>0</stp>
        <stp>all</stp>
        <stp/>
        <stp/>
        <stp/>
        <stp>T</stp>
        <tr r="L42" s="1"/>
      </tp>
      <tp>
        <v>2.5036479533061904</v>
        <stp/>
        <stp>StudyData</stp>
        <stp>S.GILD</stp>
        <stp>PCB</stp>
        <stp>BaseType=Index,Index=1</stp>
        <stp>Close</stp>
        <stp>M</stp>
        <stp>0</stp>
        <stp>all</stp>
        <stp/>
        <stp/>
        <stp/>
        <stp>T</stp>
        <tr r="J42" s="1"/>
      </tp>
      <tp>
        <v>18.311851618987731</v>
        <stp/>
        <stp>StudyData</stp>
        <stp>S.CRWD</stp>
        <stp>PCB</stp>
        <stp>BaseType=Index,Index=1</stp>
        <stp>Close</stp>
        <stp>M</stp>
        <stp>0</stp>
        <stp>all</stp>
        <stp/>
        <stp/>
        <stp/>
        <stp>T</stp>
        <tr r="J28" s="1"/>
      </tp>
      <tp>
        <v>92.68708934209404</v>
        <stp/>
        <stp>StudyData</stp>
        <stp>S.CRWD</stp>
        <stp>PCB</stp>
        <stp>BaseType=Index,Index=1</stp>
        <stp>Close</stp>
        <stp>A</stp>
        <stp>0</stp>
        <stp>all</stp>
        <stp/>
        <stp/>
        <stp/>
        <stp>T</stp>
        <tr r="L28" s="1"/>
      </tp>
      <tp>
        <v>18.361463465772093</v>
        <stp/>
        <stp>StudyData</stp>
        <stp>S.CRWD</stp>
        <stp>PCB</stp>
        <stp>BaseType=Index,Index=1</stp>
        <stp>Close</stp>
        <stp>Q</stp>
        <stp>0</stp>
        <stp>all</stp>
        <stp/>
        <stp/>
        <stp/>
        <stp>T</stp>
        <tr r="K28" s="1"/>
      </tp>
      <tp>
        <v>5.3120044771942849</v>
        <stp/>
        <stp>StudyData</stp>
        <stp>S.CRWD</stp>
        <stp>PCB</stp>
        <stp>BaseType=Index,Index=1</stp>
        <stp>Close</stp>
        <stp>W</stp>
        <stp>0</stp>
        <stp>all</stp>
        <stp/>
        <stp/>
        <stp/>
        <stp>T</stp>
        <tr r="I28" s="1"/>
      </tp>
      <tp>
        <v>30.404285714299998</v>
        <stp/>
        <stp>StudyData</stp>
        <stp>ATR(S.TER,MAType:=Sim,Period:=21)</stp>
        <stp>Bar</stp>
        <stp/>
        <stp>Close</stp>
        <stp>D</stp>
        <stp/>
        <stp/>
        <stp/>
        <stp/>
        <stp/>
        <stp>T</stp>
        <tr r="O92" s="1"/>
      </tp>
      <tp>
        <v>6.1161904761999999</v>
        <stp/>
        <stp>StudyData</stp>
        <stp>ATR(S.TRI,MAType:=Sim,Period:=21)</stp>
        <stp>Bar</stp>
        <stp/>
        <stp>Close</stp>
        <stp>D</stp>
        <stp/>
        <stp/>
        <stp/>
        <stp/>
        <stp/>
        <stp>T</stp>
        <tr r="O94" s="1"/>
      </tp>
      <tp>
        <v>-23.966247650070606</v>
        <stp/>
        <stp>StudyData</stp>
        <stp>S.MU</stp>
        <stp>PCB</stp>
        <stp>BaseType=Index,Index=1</stp>
        <stp>Close</stp>
        <stp>Q</stp>
        <stp>0</stp>
        <stp>all</stp>
        <stp/>
        <stp/>
        <stp/>
        <stp>T</stp>
        <tr r="K67" s="1"/>
      </tp>
      <tp>
        <v>9.1160819079876519E-3</v>
        <stp/>
        <stp>StudyData</stp>
        <stp>S.MU</stp>
        <stp>PCB</stp>
        <stp>BaseType=Index,Index=1</stp>
        <stp>Close</stp>
        <stp>W</stp>
        <stp>0</stp>
        <stp>all</stp>
        <stp/>
        <stp/>
        <stp/>
        <stp>T</stp>
        <tr r="I67" s="1"/>
      </tp>
      <tp>
        <v>207.50499281735046</v>
        <stp/>
        <stp>StudyData</stp>
        <stp>S.MU</stp>
        <stp>PCB</stp>
        <stp>BaseType=Index,Index=1</stp>
        <stp>Close</stp>
        <stp>A</stp>
        <stp>0</stp>
        <stp>all</stp>
        <stp/>
        <stp/>
        <stp/>
        <stp>T</stp>
        <tr r="L67" s="1"/>
      </tp>
      <tp>
        <v>6.6364531062051215</v>
        <stp/>
        <stp>StudyData</stp>
        <stp>S.MU</stp>
        <stp>PCB</stp>
        <stp>BaseType=Index,Index=1</stp>
        <stp>Close</stp>
        <stp>M</stp>
        <stp>0</stp>
        <stp>all</stp>
        <stp/>
        <stp/>
        <stp/>
        <stp>T</stp>
        <tr r="J67" s="1"/>
      </tp>
      <tp>
        <v>11.8357142857</v>
        <stp/>
        <stp>StudyData</stp>
        <stp>ATR(S.TXN,MAType:=Sim,Period:=21)</stp>
        <stp>Bar</stp>
        <stp/>
        <stp>Close</stp>
        <stp>D</stp>
        <stp/>
        <stp/>
        <stp/>
        <stp/>
        <stp/>
        <stp>T</stp>
        <tr r="O97" s="1"/>
      </tp>
      <tp>
        <v>16.6314183185</v>
        <stp/>
        <stp>StudyData</stp>
        <stp>S.HONA</stp>
        <stp>StdDev</stp>
        <stp>InputChoice=Close,Period1=21</stp>
        <stp>STDDEV</stp>
        <stp>D</stp>
        <stp/>
        <stp>all</stp>
        <stp/>
        <stp/>
        <stp/>
        <stp>T</stp>
        <tr r="Q46" s="1"/>
      </tp>
      <tp>
        <v>15.384761904799999</v>
        <stp/>
        <stp>StudyData</stp>
        <stp>ATR(S.INTU,MAType:=Sim,Period:=21)</stp>
        <stp>Bar</stp>
        <stp/>
        <stp>Close</stp>
        <stp>D</stp>
        <stp/>
        <stp/>
        <stp/>
        <stp/>
        <stp/>
        <stp>T</stp>
        <tr r="O49" s="1"/>
      </tp>
      <tp>
        <v>7.6009523809999999</v>
        <stp/>
        <stp>StudyData</stp>
        <stp>ATR(S.INTC,MAType:=Sim,Period:=21)</stp>
        <stp>Bar</stp>
        <stp/>
        <stp>Close</stp>
        <stp>D</stp>
        <stp/>
        <stp/>
        <stp/>
        <stp/>
        <stp/>
        <stp>T</stp>
        <tr r="O48" s="1"/>
      </tp>
      <tp>
        <v>14.9504761905</v>
        <stp/>
        <stp>StudyData</stp>
        <stp>ATR(S.SNPS,MAType:=Sim,Period:=21)</stp>
        <stp>Bar</stp>
        <stp/>
        <stp>Close</stp>
        <stp>D</stp>
        <stp/>
        <stp/>
        <stp/>
        <stp/>
        <stp/>
        <stp>T</stp>
        <tr r="O89" s="1"/>
      </tp>
      <tp>
        <v>2.3633333332999999</v>
        <stp/>
        <stp>StudyData</stp>
        <stp>ATR(S.MNST,MAType:=Sim,Period:=21)</stp>
        <stp>Bar</stp>
        <stp/>
        <stp>Close</stp>
        <stp>D</stp>
        <stp/>
        <stp/>
        <stp/>
        <stp/>
        <stp/>
        <stp>T</stp>
        <tr r="O62" s="1"/>
      </tp>
      <tp>
        <v>179.6595238095</v>
        <stp/>
        <stp>StudyData</stp>
        <stp>ATR(S.SNDK,MAType:=Sim,Period:=21)</stp>
        <stp>Bar</stp>
        <stp/>
        <stp>Close</stp>
        <stp>D</stp>
        <stp/>
        <stp/>
        <stp/>
        <stp/>
        <stp/>
        <stp>T</stp>
        <tr r="O88" s="1"/>
      </tp>
      <tp>
        <v>-2.2340045275825093</v>
        <stp/>
        <stp>ContractData</stp>
        <stp>S.QCOM</stp>
        <stp>PerCentNetLastTrade</stp>
        <stp/>
        <stp>T</stp>
        <tr r="E81" s="1"/>
      </tp>
      <tp>
        <v>8016998.9136739997</v>
        <stp/>
        <stp>StudyData</stp>
        <stp>S.TXN</stp>
        <stp>MA</stp>
        <stp>InputChoice=Vol,MAType=Sim,Period=21</stp>
        <stp>MA</stp>
        <stp>D</stp>
        <stp>-1</stp>
        <stp>all</stp>
        <stp/>
        <stp/>
        <stp/>
        <stp>T</stp>
        <tr r="N97" s="1"/>
      </tp>
      <tp>
        <v>8575435.9953543395</v>
        <stp/>
        <stp>StudyData</stp>
        <stp>S.EXC</stp>
        <stp>MA</stp>
        <stp>InputChoice=Vol,MAType=Sim,Period=21</stp>
        <stp>MA</stp>
        <stp>D</stp>
        <stp>-1</stp>
        <stp>all</stp>
        <stp/>
        <stp/>
        <stp/>
        <stp>T</stp>
        <tr r="N36" s="1"/>
      </tp>
      <tp>
        <v>18.336190476199999</v>
        <stp/>
        <stp>StudyData</stp>
        <stp>ATR(S.COST,MAType:=Sim,Period:=21)</stp>
        <stp>Bar</stp>
        <stp/>
        <stp>Close</stp>
        <stp>D</stp>
        <stp/>
        <stp/>
        <stp/>
        <stp/>
        <stp/>
        <stp>T</stp>
        <tr r="O26" s="1"/>
      </tp>
      <tp>
        <v>5.2990476190000004</v>
        <stp/>
        <stp>StudyData</stp>
        <stp>ATR(S.ROST,MAType:=Sim,Period:=21)</stp>
        <stp>Bar</stp>
        <stp/>
        <stp>Close</stp>
        <stp>D</stp>
        <stp/>
        <stp/>
        <stp/>
        <stp/>
        <stp/>
        <stp>T</stp>
        <tr r="O85" s="1"/>
      </tp>
      <tp>
        <v>13.384761904799999</v>
        <stp/>
        <stp>StudyData</stp>
        <stp>ATR(S.HONA,MAType:=Sim,Period:=21)</stp>
        <stp>Bar</stp>
        <stp/>
        <stp>Close</stp>
        <stp>D</stp>
        <stp/>
        <stp/>
        <stp/>
        <stp/>
        <stp/>
        <stp>T</stp>
        <tr r="O46" s="1"/>
      </tp>
      <tp>
        <v>12.571904761900001</v>
        <stp/>
        <stp>StudyData</stp>
        <stp>ATR(S.GOOG,MAType:=Sim,Period:=21)</stp>
        <stp>Bar</stp>
        <stp/>
        <stp>Close</stp>
        <stp>D</stp>
        <stp/>
        <stp/>
        <stp/>
        <stp/>
        <stp/>
        <stp>T</stp>
        <tr r="O43" s="1"/>
      </tp>
      <tp>
        <v>-0.41999999999999815</v>
        <stp/>
        <stp>ContractData</stp>
        <stp>S.CMCSA</stp>
        <stp>NetLastTrade</stp>
        <stp/>
        <stp>T</stp>
        <tr r="D25" s="1"/>
      </tp>
      <tp>
        <v>-0.98188589808701543</v>
        <stp/>
        <stp>ContractData</stp>
        <stp>S.PYPL</stp>
        <stp>PerCentNetLastTrade</stp>
        <stp/>
        <stp>T</stp>
        <tr r="E80" s="1"/>
      </tp>
      <tp>
        <v>4.9881822679052386</v>
        <stp/>
        <stp>ContractData</stp>
        <stp>S.PANW</stp>
        <stp>PerCentNetLastTrade</stp>
        <stp/>
        <stp>T</stp>
        <tr r="E74" s="1"/>
      </tp>
      <tp>
        <v>7.4975008330556481E-2</v>
        <stp/>
        <stp>ContractData</stp>
        <stp>S.PAYX</stp>
        <stp>PerCentNetLastTrade</stp>
        <stp/>
        <stp>T</stp>
        <tr r="E75" s="1"/>
      </tp>
      <tp>
        <v>-0.27796559236721508</v>
        <stp/>
        <stp>ContractData</stp>
        <stp>S.PCAR</stp>
        <stp>PerCentNetLastTrade</stp>
        <stp/>
        <stp>T</stp>
        <tr r="E76" s="1"/>
      </tp>
      <tp>
        <v>4.1218533806174058</v>
        <stp/>
        <stp>ContractData</stp>
        <stp>S.PLTR</stp>
        <stp>PerCentNetLastTrade</stp>
        <stp/>
        <stp>T</stp>
        <tr r="E79" s="1"/>
      </tp>
      <tp>
        <v>877.65</v>
        <stp/>
        <stp>ContractData</stp>
        <stp>S.MU</stp>
        <stp>LastTrade</stp>
        <stp/>
        <stp>T</stp>
        <tr r="C67" s="1"/>
      </tp>
      <tp>
        <v>8.4847619047999991</v>
        <stp/>
        <stp>StudyData</stp>
        <stp>ATR(S.PLTR,MAType:=Sim,Period:=21)</stp>
        <stp>Bar</stp>
        <stp/>
        <stp>Close</stp>
        <stp>D</stp>
        <stp/>
        <stp/>
        <stp/>
        <stp/>
        <stp/>
        <stp>T</stp>
        <tr r="L39" s="2"/>
        <tr r="O79" s="1"/>
      </tp>
      <tp>
        <v>13.233333333299999</v>
        <stp/>
        <stp>StudyData</stp>
        <stp>ATR(S.KLAC,MAType:=Sim,Period:=21)</stp>
        <stp>Bar</stp>
        <stp/>
        <stp>Close</stp>
        <stp>D</stp>
        <stp/>
        <stp/>
        <stp/>
        <stp/>
        <stp/>
        <stp>T</stp>
        <tr r="O53" s="1"/>
      </tp>
      <tp>
        <v>34.9476190476</v>
        <stp/>
        <stp>StudyData</stp>
        <stp>ATR(S.ALAB,MAType:=Sim,Period:=21)</stp>
        <stp>Bar</stp>
        <stp/>
        <stp>Close</stp>
        <stp>D</stp>
        <stp/>
        <stp/>
        <stp/>
        <stp/>
        <stp/>
        <stp>T</stp>
        <tr r="O9" s="1"/>
      </tp>
      <tp>
        <v>14.7166666667</v>
        <stp/>
        <stp>StudyData</stp>
        <stp>ATR(S.ALNY,MAType:=Sim,Period:=21)</stp>
        <stp>Bar</stp>
        <stp/>
        <stp>Close</stp>
        <stp>D</stp>
        <stp/>
        <stp/>
        <stp/>
        <stp/>
        <stp/>
        <stp>T</stp>
        <tr r="O10" s="1"/>
      </tp>
      <tp>
        <v>386.7</v>
        <stp/>
        <stp>ContractData</stp>
        <stp>S.ADI</stp>
        <stp>LastTrade</stp>
        <stp/>
        <stp>T</stp>
        <tr r="C5" s="1"/>
      </tp>
      <tp>
        <v>-0.22537750732476899</v>
        <stp/>
        <stp>ContractData</stp>
        <stp>S.SPCX</stp>
        <stp>PerCentNetLastTrade</stp>
        <stp/>
        <stp>T</stp>
        <tr r="E90" s="1"/>
      </tp>
      <tp>
        <v>92.48</v>
        <stp/>
        <stp>ContractData</stp>
        <stp>S.PDD</stp>
        <stp>LastTrade</stp>
        <stp/>
        <stp>T</stp>
        <tr r="C77" s="1"/>
      </tp>
      <tp>
        <v>445.53000000000003</v>
        <stp/>
        <stp>ContractData</stp>
        <stp>S.WDC</stp>
        <stp>LastTrade</stp>
        <stp/>
        <stp>T</stp>
        <tr r="C101" s="1"/>
      </tp>
      <tp>
        <v>-0.50198901307065735</v>
        <stp/>
        <stp>ContractData</stp>
        <stp>S.SBUX</stp>
        <stp>PerCentNetLastTrade</stp>
        <stp/>
        <stp>T</stp>
        <tr r="E86" s="1"/>
      </tp>
      <tp>
        <v>2.8023197300797715</v>
        <stp/>
        <stp>ContractData</stp>
        <stp>S.SNDK</stp>
        <stp>PerCentNetLastTrade</stp>
        <stp/>
        <stp>T</stp>
        <tr r="E88" s="1"/>
      </tp>
      <tp>
        <v>0.10577177335993654</v>
        <stp/>
        <stp>ContractData</stp>
        <stp>S.SNPS</stp>
        <stp>PerCentNetLastTrade</stp>
        <stp/>
        <stp>T</stp>
        <tr r="E89" s="1"/>
      </tp>
      <tp>
        <v>271.35000000000002</v>
        <stp/>
        <stp>ContractData</stp>
        <stp>S.ADP</stp>
        <stp>LastTrade</stp>
        <stp/>
        <stp>T</stp>
        <tr r="C6" s="1"/>
      </tp>
      <tp>
        <v>29.19</v>
        <stp/>
        <stp>ContractData</stp>
        <stp>S.KDP</stp>
        <stp>LastTrade</stp>
        <stp/>
        <stp>T</stp>
        <tr r="C51" s="1"/>
      </tp>
      <tp>
        <v>2.1904070726397045</v>
        <stp/>
        <stp>ContractData</stp>
        <stp>S.SHOP</stp>
        <stp>PerCentNetLastTrade</stp>
        <stp/>
        <stp>T</stp>
        <tr r="E87" s="1"/>
      </tp>
      <tp>
        <v>6.7385714286000002</v>
        <stp/>
        <stp>StudyData</stp>
        <stp>ATR(S.TMUS,MAType:=Sim,Period:=21)</stp>
        <stp>Bar</stp>
        <stp/>
        <stp>Close</stp>
        <stp>D</stp>
        <stp/>
        <stp/>
        <stp/>
        <stp/>
        <stp/>
        <stp>T</stp>
        <tr r="O93" s="1"/>
      </tp>
      <tp>
        <v>7.999999999992724E-2</v>
        <stp/>
        <stp>ContractData</stp>
        <stp>S.MU</stp>
        <stp>NetLastTrade</stp>
        <stp/>
        <stp>T</stp>
        <tr r="D67" s="1"/>
      </tp>
      <tp>
        <v>8.9395238095000007</v>
        <stp/>
        <stp>StudyData</stp>
        <stp>ATR(S.AMZN,MAType:=Sim,Period:=21)</stp>
        <stp>Bar</stp>
        <stp/>
        <stp>Close</stp>
        <stp>D</stp>
        <stp/>
        <stp/>
        <stp/>
        <stp/>
        <stp/>
        <stp>T</stp>
        <tr r="O14" s="1"/>
      </tp>
      <tp>
        <v>11.4771428571</v>
        <stp/>
        <stp>StudyData</stp>
        <stp>ATR(S.AMGN,MAType:=Sim,Period:=21)</stp>
        <stp>Bar</stp>
        <stp/>
        <stp>Close</stp>
        <stp>D</stp>
        <stp/>
        <stp/>
        <stp/>
        <stp/>
        <stp/>
        <stp>T</stp>
        <tr r="O13" s="1"/>
      </tp>
      <tp>
        <v>37.1904761905</v>
        <stp/>
        <stp>StudyData</stp>
        <stp>ATR(S.AMAT,MAType:=Sim,Period:=21)</stp>
        <stp>Bar</stp>
        <stp/>
        <stp>Close</stp>
        <stp>D</stp>
        <stp/>
        <stp/>
        <stp/>
        <stp/>
        <stp/>
        <stp>T</stp>
        <tr r="O11" s="1"/>
      </tp>
      <tp>
        <v>76.680000000000007</v>
        <stp/>
        <stp>ContractData</stp>
        <stp>S.XEL</stp>
        <stp>LastTrade</stp>
        <stp/>
        <stp>T</stp>
        <tr r="C103" s="1"/>
      </tp>
      <tp>
        <v>271.72000000000003</v>
        <stp/>
        <stp>ContractData</stp>
        <stp>S.CEG</stp>
        <stp>LastTrade</stp>
        <stp/>
        <stp>T</stp>
        <tr r="C24" s="1"/>
      </tp>
      <tp>
        <v>1.4444897751032688</v>
        <stp/>
        <stp>ContractData</stp>
        <stp>S.REGN</stp>
        <stp>PerCentNetLastTrade</stp>
        <stp/>
        <stp>T</stp>
        <tr r="E82" s="1"/>
      </tp>
      <tp>
        <v>0.16063942326529013</v>
        <stp/>
        <stp>ContractData</stp>
        <stp>S.ROST</stp>
        <stp>PerCentNetLastTrade</stp>
        <stp/>
        <stp>T</stp>
        <tr r="E85" s="1"/>
      </tp>
      <tp>
        <v>122.66</v>
        <stp/>
        <stp>ContractData</stp>
        <stp>S.AEP</stp>
        <stp>LastTrade</stp>
        <stp/>
        <stp>T</stp>
        <tr r="C8" s="1"/>
      </tp>
      <tp>
        <v>137.99</v>
        <stp/>
        <stp>ContractData</stp>
        <stp>S.PEP</stp>
        <stp>LastTrade</stp>
        <stp/>
        <stp>T</stp>
        <tr r="C78" s="1"/>
      </tp>
      <tp>
        <v>65.570000000000007</v>
        <stp/>
        <stp>ContractData</stp>
        <stp>S.FER</stp>
        <stp>LastTrade</stp>
        <stp/>
        <stp>T</stp>
        <tr r="C39" s="1"/>
      </tp>
      <tp>
        <v>368.74</v>
        <stp/>
        <stp>ContractData</stp>
        <stp>S.TER</stp>
        <stp>LastTrade</stp>
        <stp/>
        <stp>T</stp>
        <tr r="C92" s="1"/>
      </tp>
      <tp>
        <v>-2.0765423155861402</v>
        <stp/>
        <stp>ContractData</stp>
        <stp>S.RKLB</stp>
        <stp>PerCentNetLastTrade</stp>
        <stp/>
        <stp>T</stp>
        <tr r="E83" s="1"/>
      </tp>
      <tp>
        <v>1710193.9002070001</v>
        <stp/>
        <stp>ContractData</stp>
        <stp>S.STX</stp>
        <stp>T_CVol</stp>
        <stp/>
        <stp>T</stp>
        <tr r="M91" s="1"/>
      </tp>
      <tp>
        <v>2391001.7631939999</v>
        <stp/>
        <stp>ContractData</stp>
        <stp>S.CSX</stp>
        <stp>T_CVol</stp>
        <stp/>
        <stp>T</stp>
        <tr r="M31" s="1"/>
      </tp>
      <tp>
        <v>27.02</v>
        <stp/>
        <stp>ContractData</stp>
        <stp>S.WBD</stp>
        <stp>LastTrade</stp>
        <stp/>
        <stp>T</stp>
        <tr r="C99" s="1"/>
      </tp>
      <tp>
        <v>5.9533333332999998</v>
        <stp/>
        <stp>StudyData</stp>
        <stp>ATR(S.RKLB,MAType:=Sim,Period:=21)</stp>
        <stp>Bar</stp>
        <stp/>
        <stp>Close</stp>
        <stp>D</stp>
        <stp/>
        <stp/>
        <stp/>
        <stp/>
        <stp/>
        <stp>T</stp>
        <tr r="O83" s="1"/>
      </tp>
      <tp>
        <v>7.49</v>
        <stp/>
        <stp>StudyData</stp>
        <stp>ATR(S.BKNG,MAType:=Sim,Period:=21)</stp>
        <stp>Bar</stp>
        <stp/>
        <stp>Close</stp>
        <stp>D</stp>
        <stp/>
        <stp/>
        <stp/>
        <stp/>
        <stp/>
        <stp>T</stp>
        <tr r="O20" s="1"/>
      </tp>
      <tp>
        <v>2.6896551724137931</v>
        <stp/>
        <stp>ContractData</stp>
        <stp>S.TTWO</stp>
        <stp>PerCentNetLastTrade</stp>
        <stp/>
        <stp>T</stp>
        <tr r="E96" s="1"/>
      </tp>
      <tp>
        <v>0.51737780753545559</v>
        <stp/>
        <stp>ContractData</stp>
        <stp>S.TSLA</stp>
        <stp>PerCentNetLastTrade</stp>
        <stp/>
        <stp>T</stp>
        <tr r="E95" s="1"/>
      </tp>
      <tp>
        <v>80.274761904800002</v>
        <stp/>
        <stp>StudyData</stp>
        <stp>ATR(S.MU,MAType:=Sim,Period:=21)</stp>
        <stp>Bar</stp>
        <stp/>
        <stp>Close</stp>
        <stp>D</stp>
        <stp/>
        <stp/>
        <stp/>
        <stp/>
        <stp/>
        <stp>T</stp>
        <tr r="O67" s="1"/>
      </tp>
      <tp>
        <v>-0.94249111123652574</v>
        <stp/>
        <stp>ContractData</stp>
        <stp>S.TMUS</stp>
        <stp>PerCentNetLastTrade</stp>
        <stp/>
        <stp>T</stp>
        <tr r="E93" s="1"/>
      </tp>
      <tp>
        <v>7.4704761905000003</v>
        <stp/>
        <stp>StudyData</stp>
        <stp>ATR(S.SHOP,MAType:=Sim,Period:=21)</stp>
        <stp>Bar</stp>
        <stp/>
        <stp>Close</stp>
        <stp>D</stp>
        <stp/>
        <stp/>
        <stp/>
        <stp/>
        <stp/>
        <stp>T</stp>
        <tr r="O87" s="1"/>
      </tp>
      <tp>
        <v>1.6254731685593409</v>
        <stp/>
        <stp>ContractData</stp>
        <stp>S.WDAY</stp>
        <stp>PerCentNetLastTrade</stp>
        <stp/>
        <stp>T</stp>
        <tr r="E100" s="1"/>
      </tp>
      <tp>
        <v>81.106666666699994</v>
        <stp/>
        <stp>StudyData</stp>
        <stp>ATR(S.LITE,MAType:=Sim,Period:=21)</stp>
        <stp>Bar</stp>
        <stp/>
        <stp>Close</stp>
        <stp>D</stp>
        <stp/>
        <stp/>
        <stp/>
        <stp/>
        <stp/>
        <stp>T</stp>
        <tr r="O55" s="1"/>
      </tp>
      <tp>
        <v>3.9609523809999998</v>
        <stp/>
        <stp>StudyData</stp>
        <stp>ATR(S.GILD,MAType:=Sim,Period:=21)</stp>
        <stp>Bar</stp>
        <stp/>
        <stp>Close</stp>
        <stp>D</stp>
        <stp/>
        <stp/>
        <stp/>
        <stp/>
        <stp/>
        <stp>T</stp>
        <tr r="O42" s="1"/>
      </tp>
      <tp>
        <v>6.6180176184812627</v>
        <stp/>
        <stp>ContractData</stp>
        <stp>S.VRTX</stp>
        <stp>PerCentNetLastTrade</stp>
        <stp/>
        <stp>T</stp>
        <tr r="E98" s="1"/>
      </tp>
      <tp>
        <v>346.45</v>
        <stp/>
        <stp>ContractData</stp>
        <stp>S.MAR</stp>
        <stp>LastTrade</stp>
        <stp/>
        <stp>T</stp>
        <tr r="C57" s="1"/>
      </tp>
      <tp>
        <v>6317064.7729270002</v>
        <stp/>
        <stp>ContractData</stp>
        <stp>S.WMT</stp>
        <stp>T_CVol</stp>
        <stp/>
        <stp>T</stp>
        <tr r="M102" s="1"/>
      </tp>
      <tp>
        <v>2.4204761905000001</v>
        <stp/>
        <stp>StudyData</stp>
        <stp>ATR(S.NFLX,MAType:=Sim,Period:=21)</stp>
        <stp>Bar</stp>
        <stp/>
        <stp>Close</stp>
        <stp>D</stp>
        <stp/>
        <stp/>
        <stp/>
        <stp/>
        <stp/>
        <stp>T</stp>
        <tr r="O69" s="1"/>
      </tp>
      <tp>
        <v>7085944.3867974803</v>
        <stp/>
        <stp>StudyData</stp>
        <stp>S.APP</stp>
        <stp>MA</stp>
        <stp>InputChoice=Vol,MAType=Sim,Period=21</stp>
        <stp>MA</stp>
        <stp>D</stp>
        <stp>-1</stp>
        <stp>all</stp>
        <stp/>
        <stp/>
        <stp/>
        <stp>T</stp>
        <tr r="N15" s="1"/>
      </tp>
      <tp>
        <v>176.20000000000002</v>
        <stp/>
        <stp>ContractData</stp>
        <stp>S.WDAY</stp>
        <stp>Low</stp>
        <stp/>
        <stp>T</stp>
        <tr r="H100" s="1"/>
      </tp>
      <tp>
        <v>243.48000000000002</v>
        <stp/>
        <stp>ContractData</stp>
        <stp>S.HON</stp>
        <stp>LastTrade</stp>
        <stp/>
        <stp>T</stp>
        <tr r="C45" s="1"/>
      </tp>
      <tp>
        <v>523.9</v>
        <stp/>
        <stp>ContractData</stp>
        <stp>S.VRTX</stp>
        <stp>Low</stp>
        <stp/>
        <stp>T</stp>
        <tr r="H98" s="1"/>
      </tp>
      <tp>
        <v>41021008.392292902</v>
        <stp/>
        <stp>StudyData</stp>
        <stp>S.QQQ</stp>
        <stp>MA</stp>
        <stp>InputChoice=Vol,MAType=Sim,Period=21</stp>
        <stp>MA</stp>
        <stp>D</stp>
        <stp>-1</stp>
        <stp>all</stp>
        <stp/>
        <stp/>
        <stp/>
        <stp>T</stp>
        <tr r="Y14" s="2"/>
      </tp>
      <tp>
        <v>401</v>
        <stp/>
        <stp>ContractData</stp>
        <stp>S.ROP</stp>
        <stp>LastTrade</stp>
        <stp/>
        <stp>T</stp>
        <tr r="C84" s="1"/>
      </tp>
      <tp>
        <v>9.3238095237999996</v>
        <stp/>
        <stp>StudyData</stp>
        <stp>ATR(S.ADSK,MAType:=Sim,Period:=21)</stp>
        <stp>Bar</stp>
        <stp/>
        <stp>Close</stp>
        <stp>D</stp>
        <stp/>
        <stp/>
        <stp/>
        <stp/>
        <stp/>
        <stp>T</stp>
        <tr r="O7" s="1"/>
      </tp>
      <tp>
        <v>20.186666666699999</v>
        <stp/>
        <stp>StudyData</stp>
        <stp>ATR(S.IDXX,MAType:=Sim,Period:=21)</stp>
        <stp>Bar</stp>
        <stp/>
        <stp>Close</stp>
        <stp>D</stp>
        <stp/>
        <stp/>
        <stp/>
        <stp/>
        <stp/>
        <stp>T</stp>
        <tr r="O47" s="1"/>
      </tp>
      <tp>
        <v>7.720952381</v>
        <stp/>
        <stp>StudyData</stp>
        <stp>ATR(S.ODFL,MAType:=Sim,Period:=21)</stp>
        <stp>Bar</stp>
        <stp/>
        <stp>Close</stp>
        <stp>D</stp>
        <stp/>
        <stp/>
        <stp/>
        <stp/>
        <stp/>
        <stp>T</stp>
        <tr r="O72" s="1"/>
      </tp>
      <tp>
        <v>9.8047619047999994</v>
        <stp/>
        <stp>StudyData</stp>
        <stp>ATR(S.WDAY,MAType:=Sim,Period:=21)</stp>
        <stp>Bar</stp>
        <stp/>
        <stp>Close</stp>
        <stp>D</stp>
        <stp/>
        <stp/>
        <stp/>
        <stp/>
        <stp/>
        <stp>T</stp>
        <tr r="O100" s="1"/>
      </tp>
      <tp>
        <v>12.083809523799999</v>
        <stp/>
        <stp>StudyData</stp>
        <stp>ATR(S.ADBE,MAType:=Sim,Period:=21)</stp>
        <stp>Bar</stp>
        <stp/>
        <stp>Close</stp>
        <stp>D</stp>
        <stp/>
        <stp/>
        <stp/>
        <stp/>
        <stp/>
        <stp>T</stp>
        <tr r="O4" s="1"/>
      </tp>
      <tp>
        <v>1.7342857142999999</v>
        <stp/>
        <stp>StudyData</stp>
        <stp>ATR(S.MDLZ,MAType:=Sim,Period:=21)</stp>
        <stp>Bar</stp>
        <stp/>
        <stp>Close</stp>
        <stp>D</stp>
        <stp/>
        <stp/>
        <stp/>
        <stp/>
        <stp/>
        <stp>T</stp>
        <tr r="O59" s="1"/>
      </tp>
      <tp>
        <v>14.6304761905</v>
        <stp/>
        <stp>StudyData</stp>
        <stp>ATR(S.CDNS,MAType:=Sim,Period:=21)</stp>
        <stp>Bar</stp>
        <stp/>
        <stp>Close</stp>
        <stp>D</stp>
        <stp/>
        <stp/>
        <stp/>
        <stp/>
        <stp/>
        <stp>T</stp>
        <tr r="O23" s="1"/>
      </tp>
      <tp>
        <v>16.1995238095</v>
        <stp/>
        <stp>StudyData</stp>
        <stp>ATR(S.DDOG,MAType:=Sim,Period:=21)</stp>
        <stp>Bar</stp>
        <stp/>
        <stp>Close</stp>
        <stp>D</stp>
        <stp/>
        <stp/>
        <stp/>
        <stp/>
        <stp/>
        <stp>T</stp>
        <tr r="L32" s="2"/>
        <tr r="O34" s="1"/>
      </tp>
      <tp>
        <v>353.58</v>
        <stp/>
        <stp>ContractData</stp>
        <stp>S.GOOGL</stp>
        <stp>LastTrade</stp>
        <stp/>
        <stp>T</stp>
        <tr r="C44" s="1"/>
      </tp>
      <tp>
        <v>2558670.1477244301</v>
        <stp/>
        <stp>StudyData</stp>
        <stp>S.TRI</stp>
        <stp>MA</stp>
        <stp>InputChoice=Vol,MAType=Sim,Period=21</stp>
        <stp>MA</stp>
        <stp>D</stp>
        <stp>-1</stp>
        <stp>all</stp>
        <stp/>
        <stp/>
        <stp/>
        <stp>T</stp>
        <tr r="N94" s="1"/>
      </tp>
      <tp>
        <v>6134868.0516339103</v>
        <stp/>
        <stp>StudyData</stp>
        <stp>S.ARM</stp>
        <stp>MA</stp>
        <stp>InputChoice=Vol,MAType=Sim,Period=21</stp>
        <stp>MA</stp>
        <stp>D</stp>
        <stp>-1</stp>
        <stp>all</stp>
        <stp/>
        <stp/>
        <stp/>
        <stp>T</stp>
        <tr r="N16" s="1"/>
      </tp>
      <tp>
        <v>22.6223809524</v>
        <stp/>
        <stp>StudyData</stp>
        <stp>ATR(S.META,MAType:=Sim,Period:=21)</stp>
        <stp>Bar</stp>
        <stp/>
        <stp>Close</stp>
        <stp>D</stp>
        <stp/>
        <stp/>
        <stp/>
        <stp/>
        <stp/>
        <stp>T</stp>
        <tr r="O61" s="1"/>
      </tp>
      <tp>
        <v>20.255238095199999</v>
        <stp/>
        <stp>StudyData</stp>
        <stp>ATR(S.REGN,MAType:=Sim,Period:=21)</stp>
        <stp>Bar</stp>
        <stp/>
        <stp>Close</stp>
        <stp>D</stp>
        <stp/>
        <stp/>
        <stp/>
        <stp/>
        <stp/>
        <stp>T</stp>
        <tr r="O82" s="1"/>
      </tp>
      <tp>
        <v>56.95</v>
        <stp/>
        <stp>StudyData</stp>
        <stp>ATR(S.MELI,MAType:=Sim,Period:=21)</stp>
        <stp>Bar</stp>
        <stp/>
        <stp>Close</stp>
        <stp>D</stp>
        <stp/>
        <stp/>
        <stp/>
        <stp/>
        <stp/>
        <stp>T</stp>
        <tr r="O60" s="1"/>
      </tp>
      <tp>
        <v>2.4919047618999999</v>
        <stp/>
        <stp>StudyData</stp>
        <stp>ATR(S.GEHC,MAType:=Sim,Period:=21)</stp>
        <stp>Bar</stp>
        <stp/>
        <stp>Close</stp>
        <stp>D</stp>
        <stp/>
        <stp/>
        <stp/>
        <stp/>
        <stp/>
        <stp>T</stp>
        <tr r="O41" s="1"/>
      </tp>
      <tp>
        <v>13829494.088189241</v>
        <stp/>
        <stp>StudyData</stp>
        <stp>S.CSX</stp>
        <stp>MA</stp>
        <stp>InputChoice=Vol,MAType=Sim,Period=21</stp>
        <stp>MA</stp>
        <stp>D</stp>
        <stp>-1</stp>
        <stp>all</stp>
        <stp/>
        <stp/>
        <stp/>
        <stp>T</stp>
        <tr r="N31" s="1"/>
      </tp>
      <tp>
        <v>478.3</v>
        <stp/>
        <stp>ContractData</stp>
        <stp>S.AMD</stp>
        <stp>LastTrade</stp>
        <stp/>
        <stp>T</stp>
        <tr r="C12" s="1"/>
      </tp>
      <tp>
        <v>326.15000000000003</v>
        <stp/>
        <stp>ContractData</stp>
        <stp>S.TSLA</stp>
        <stp>Low</stp>
        <stp/>
        <stp>T</stp>
        <tr r="H95" s="1"/>
      </tp>
      <tp>
        <v>247.34</v>
        <stp/>
        <stp>ContractData</stp>
        <stp>S.TTWO</stp>
        <stp>Low</stp>
        <stp/>
        <stp>T</stp>
        <tr r="H96" s="1"/>
      </tp>
      <tp>
        <v>173.09</v>
        <stp/>
        <stp>ContractData</stp>
        <stp>S.TMUS</stp>
        <stp>Low</stp>
        <stp/>
        <stp>T</stp>
        <tr r="H93" s="1"/>
      </tp>
      <tp>
        <v>111.45</v>
        <stp/>
        <stp>ContractData</stp>
        <stp>S.WMT</stp>
        <stp>LastTrade</stp>
        <stp/>
        <stp>T</stp>
        <tr r="C102" s="1"/>
      </tp>
      <tp>
        <v>284087.20350800001</v>
        <stp/>
        <stp>ContractData</stp>
        <stp>S.ROP</stp>
        <stp>T_CVol</stp>
        <stp/>
        <stp>T</stp>
        <tr r="M84" s="1"/>
      </tp>
      <tp>
        <v>1766897.0244799999</v>
        <stp/>
        <stp>ContractData</stp>
        <stp>S.PEP</stp>
        <stp>T_CVol</stp>
        <stp/>
        <stp>T</stp>
        <tr r="M78" s="1"/>
      </tp>
      <tp>
        <v>455306.93536900001</v>
        <stp/>
        <stp>ContractData</stp>
        <stp>S.ADP</stp>
        <stp>T_CVol</stp>
        <stp/>
        <stp>T</stp>
        <tr r="M6" s="1"/>
      </tp>
      <tp>
        <v>930758.140289</v>
        <stp/>
        <stp>ContractData</stp>
        <stp>S.AEP</stp>
        <stp>T_CVol</stp>
        <stp/>
        <stp>T</stp>
        <tr r="M8" s="1"/>
      </tp>
      <tp>
        <v>2207693.2975460002</v>
        <stp/>
        <stp>ContractData</stp>
        <stp>S.APP</stp>
        <stp>T_CVol</stp>
        <stp/>
        <stp>T</stp>
        <tr r="M15" s="1"/>
      </tp>
      <tp>
        <v>3670421.67111</v>
        <stp/>
        <stp>ContractData</stp>
        <stp>S.KDP</stp>
        <stp>T_CVol</stp>
        <stp/>
        <stp>T</stp>
        <tr r="M51" s="1"/>
      </tp>
      <tp>
        <v>2.9119047618999998</v>
        <stp/>
        <stp>StudyData</stp>
        <stp>ATR(S.SBUX,MAType:=Sim,Period:=21)</stp>
        <stp>Bar</stp>
        <stp/>
        <stp>Close</stp>
        <stp>D</stp>
        <stp/>
        <stp/>
        <stp/>
        <stp/>
        <stp/>
        <stp>T</stp>
        <tr r="O86" s="1"/>
      </tp>
      <tp>
        <v>5.3847619048000004</v>
        <stp/>
        <stp>StudyData</stp>
        <stp>ATR(S.ABNB,MAType:=Sim,Period:=21)</stp>
        <stp>Bar</stp>
        <stp/>
        <stp>Close</stp>
        <stp>D</stp>
        <stp/>
        <stp/>
        <stp/>
        <stp/>
        <stp/>
        <stp>T</stp>
        <tr r="L37" s="2"/>
        <tr r="O3" s="1"/>
      </tp>
      <tp>
        <v>24.356190476199998</v>
        <stp/>
        <stp>StudyData</stp>
        <stp>ATR(S.NBIS,MAType:=Sim,Period:=21)</stp>
        <stp>Bar</stp>
        <stp/>
        <stp>Close</stp>
        <stp>D</stp>
        <stp/>
        <stp/>
        <stp/>
        <stp/>
        <stp/>
        <stp>T</stp>
        <tr r="O68" s="1"/>
      </tp>
      <tp>
        <v>5638594.4852093402</v>
        <stp/>
        <stp>StudyData</stp>
        <stp>S.STX</stp>
        <stp>MA</stp>
        <stp>InputChoice=Vol,MAType=Sim,Period=21</stp>
        <stp>MA</stp>
        <stp>D</stp>
        <stp>-1</stp>
        <stp>all</stp>
        <stp/>
        <stp/>
        <stp/>
        <stp>T</stp>
        <tr r="N91" s="1"/>
      </tp>
      <tp>
        <v>130.25</v>
        <stp/>
        <stp>ContractData</stp>
        <stp>S.SPCX</stp>
        <stp>Low</stp>
        <stp/>
        <stp>T</stp>
        <tr r="H90" s="1"/>
      </tp>
      <tp>
        <v>148.9</v>
        <stp/>
        <stp>ContractData</stp>
        <stp>S.SHOP</stp>
        <stp>Low</stp>
        <stp/>
        <stp>T</stp>
        <tr r="H87" s="1"/>
      </tp>
      <tp>
        <v>1194.01</v>
        <stp/>
        <stp>ContractData</stp>
        <stp>S.SNDK</stp>
        <stp>Low</stp>
        <stp/>
        <stp>T</stp>
        <tr r="H88" s="1"/>
      </tp>
      <tp>
        <v>415.95</v>
        <stp/>
        <stp>ContractData</stp>
        <stp>S.SNPS</stp>
        <stp>Low</stp>
        <stp/>
        <stp>T</stp>
        <tr r="H89" s="1"/>
      </tp>
      <tp>
        <v>104.52</v>
        <stp/>
        <stp>ContractData</stp>
        <stp>S.SBUX</stp>
        <stp>Low</stp>
        <stp/>
        <stp>T</stp>
        <tr r="H86" s="1"/>
      </tp>
      <tp>
        <v>11953675.209504999</v>
        <stp/>
        <stp>ContractData</stp>
        <stp>S.QQQ</stp>
        <stp>T_CVol</stp>
        <stp/>
        <stp>T</stp>
        <tr r="Y13" s="2"/>
      </tp>
      <tp>
        <v>-0.72000000000002728</v>
        <stp/>
        <stp>ContractData</stp>
        <stp>S.GOOGL</stp>
        <stp>NetLastTrade</stp>
        <stp/>
        <stp>T</stp>
        <tr r="D44" s="1"/>
      </tp>
      <tp>
        <v>2.6685714286</v>
        <stp/>
        <stp>StudyData</stp>
        <stp>ATR(S.CCEP,MAType:=Sim,Period:=21)</stp>
        <stp>Bar</stp>
        <stp/>
        <stp>Close</stp>
        <stp>D</stp>
        <stp/>
        <stp/>
        <stp/>
        <stp/>
        <stp/>
        <stp>T</stp>
        <tr r="O22" s="1"/>
      </tp>
      <tp>
        <v>3.6180952381</v>
        <stp/>
        <stp>StudyData</stp>
        <stp>ATR(S.PCAR,MAType:=Sim,Period:=21)</stp>
        <stp>Bar</stp>
        <stp/>
        <stp>Close</stp>
        <stp>D</stp>
        <stp/>
        <stp/>
        <stp/>
        <stp/>
        <stp/>
        <stp>T</stp>
        <tr r="O76" s="1"/>
      </tp>
      <tp>
        <v>7.7433333332999998</v>
        <stp/>
        <stp>StudyData</stp>
        <stp>ATR(S.QCOM,MAType:=Sim,Period:=21)</stp>
        <stp>Bar</stp>
        <stp/>
        <stp>Close</stp>
        <stp>D</stp>
        <stp/>
        <stp/>
        <stp/>
        <stp/>
        <stp/>
        <stp>T</stp>
        <tr r="O81" s="1"/>
      </tp>
      <tp>
        <v>4.5547619048000003</v>
        <stp/>
        <stp>StudyData</stp>
        <stp>ATR(S.MCHP,MAType:=Sim,Period:=21)</stp>
        <stp>Bar</stp>
        <stp/>
        <stp>Close</stp>
        <stp>D</stp>
        <stp/>
        <stp/>
        <stp/>
        <stp/>
        <stp/>
        <stp>T</stp>
        <tr r="O58" s="1"/>
      </tp>
      <tp>
        <v>80.55</v>
        <stp/>
        <stp>ContractData</stp>
        <stp>S.RKLB</stp>
        <stp>Low</stp>
        <stp/>
        <stp>T</stp>
        <tr r="H83" s="1"/>
      </tp>
      <tp>
        <v>253.77</v>
        <stp/>
        <stp>ContractData</stp>
        <stp>S.ROST</stp>
        <stp>Low</stp>
        <stp/>
        <stp>T</stp>
        <tr r="H85" s="1"/>
      </tp>
      <tp>
        <v>63.56</v>
        <stp/>
        <stp>ContractData</stp>
        <stp>S.BKR</stp>
        <stp>LastTrade</stp>
        <stp/>
        <stp>T</stp>
        <tr r="R38" s="2"/>
        <tr r="C21" s="1"/>
      </tp>
      <tp>
        <v>775.83</v>
        <stp/>
        <stp>ContractData</stp>
        <stp>S.REGN</stp>
        <stp>Low</stp>
        <stp/>
        <stp>T</stp>
        <tr r="H82" s="1"/>
      </tp>
      <tp>
        <v>801805.952941</v>
        <stp/>
        <stp>ContractData</stp>
        <stp>S.TER</stp>
        <stp>T_CVol</stp>
        <stp/>
        <stp>T</stp>
        <tr r="M92" s="1"/>
      </tp>
      <tp>
        <v>1438976.5910360001</v>
        <stp/>
        <stp>ContractData</stp>
        <stp>S.BKR</stp>
        <stp>T_CVol</stp>
        <stp/>
        <stp>T</stp>
        <tr r="M21" s="1"/>
      </tp>
      <tp>
        <v>316872.14053899999</v>
        <stp/>
        <stp>ContractData</stp>
        <stp>S.FER</stp>
        <stp>T_CVol</stp>
        <stp/>
        <stp>T</stp>
        <tr r="M39" s="1"/>
      </tp>
      <tp>
        <v>470962.10960899998</v>
        <stp/>
        <stp>ContractData</stp>
        <stp>S.MAR</stp>
        <stp>T_CVol</stp>
        <stp/>
        <stp>T</stp>
        <tr r="M57" s="1"/>
      </tp>
      <tp>
        <v>24.79</v>
        <stp/>
        <stp>ContractData</stp>
        <stp>S.KHC</stp>
        <stp>LastTrade</stp>
        <stp/>
        <stp>T</stp>
        <tr r="C52" s="1"/>
      </tp>
      <tp>
        <v>163.11000000000001</v>
        <stp/>
        <stp>ContractData</stp>
        <stp>S.QCOM</stp>
        <stp>Low</stp>
        <stp/>
        <stp>T</stp>
        <tr r="H81" s="1"/>
      </tp>
      <tp>
        <v>31853576.652687099</v>
        <stp/>
        <stp>StudyData</stp>
        <stp>S.GOOGL</stp>
        <stp>MA</stp>
        <stp>InputChoice=Vol,MAType=Sim,Period=21</stp>
        <stp>MA</stp>
        <stp>D</stp>
        <stp>-1</stp>
        <stp>all</stp>
        <stp/>
        <stp/>
        <stp/>
        <stp>T</stp>
        <tr r="N44" s="1"/>
      </tp>
      <tp>
        <v>887.75904761899994</v>
        <stp/>
        <stp>StudyData</stp>
        <stp>S.MU</stp>
        <stp>MA</stp>
        <stp>InputChoice=Close,MAType=Sim,Period=21</stp>
        <stp>MA</stp>
        <stp>D</stp>
        <stp/>
        <stp>all</stp>
        <stp/>
        <stp/>
        <stp/>
        <stp>T</stp>
        <tr r="P67" s="1"/>
      </tp>
      <tp>
        <v>9.0933333333000004</v>
        <stp/>
        <stp>StudyData</stp>
        <stp>ATR(S.AAPL,MAType:=Sim,Period:=21)</stp>
        <stp>Bar</stp>
        <stp/>
        <stp>Close</stp>
        <stp>D</stp>
        <stp/>
        <stp/>
        <stp/>
        <stp/>
        <stp/>
        <stp>T</stp>
        <tr r="O2" s="1"/>
      </tp>
      <tp>
        <v>1.4519047619000001</v>
        <stp/>
        <stp>StudyData</stp>
        <stp>ATR(S.FAST,MAType:=Sim,Period:=21)</stp>
        <stp>Bar</stp>
        <stp/>
        <stp>Close</stp>
        <stp>D</stp>
        <stp/>
        <stp/>
        <stp/>
        <stp/>
        <stp/>
        <stp>T</stp>
        <tr r="O38" s="1"/>
      </tp>
      <tp>
        <v>8.3319047619000006</v>
        <stp/>
        <stp>StudyData</stp>
        <stp>ATR(S.DASH,MAType:=Sim,Period:=21)</stp>
        <stp>Bar</stp>
        <stp/>
        <stp>Close</stp>
        <stp>D</stp>
        <stp/>
        <stp/>
        <stp/>
        <stp/>
        <stp/>
        <stp>T</stp>
        <tr r="O33" s="1"/>
      </tp>
      <tp>
        <v>3.7452380952</v>
        <stp/>
        <stp>StudyData</stp>
        <stp>ATR(S.PAYX,MAType:=Sim,Period:=21)</stp>
        <stp>Bar</stp>
        <stp/>
        <stp>Close</stp>
        <stp>D</stp>
        <stp/>
        <stp/>
        <stp/>
        <stp/>
        <stp/>
        <stp>T</stp>
        <tr r="O75" s="1"/>
      </tp>
      <tp>
        <v>15.55</v>
        <stp/>
        <stp>StudyData</stp>
        <stp>ATR(S.PANW,MAType:=Sim,Period:=21)</stp>
        <stp>Bar</stp>
        <stp/>
        <stp>Close</stp>
        <stp>D</stp>
        <stp/>
        <stp/>
        <stp/>
        <stp/>
        <stp/>
        <stp>T</stp>
        <tr r="L33" s="2"/>
        <tr r="O74" s="1"/>
      </tp>
      <tp>
        <v>6.5342857143000002</v>
        <stp/>
        <stp>StudyData</stp>
        <stp>ATR(S.FANG,MAType:=Sim,Period:=21)</stp>
        <stp>Bar</stp>
        <stp/>
        <stp>Close</stp>
        <stp>D</stp>
        <stp/>
        <stp/>
        <stp/>
        <stp/>
        <stp/>
        <stp>T</stp>
        <tr r="L31" s="2"/>
        <tr r="O37" s="1"/>
      </tp>
      <tp>
        <v>488.32</v>
        <stp/>
        <stp>ContractData</stp>
        <stp>S.LIN</stp>
        <stp>LastTrade</stp>
        <stp/>
        <stp>T</stp>
        <tr r="C54" s="1"/>
      </tp>
      <tp>
        <v>58.32</v>
        <stp/>
        <stp>ContractData</stp>
        <stp>S.PYPL</stp>
        <stp>Low</stp>
        <stp/>
        <stp>T</stp>
        <tr r="H80" s="1"/>
      </tp>
      <tp>
        <v>170.87</v>
        <stp/>
        <stp>ContractData</stp>
        <stp>S.PLTR</stp>
        <stp>Low</stp>
        <stp/>
        <stp>T</stp>
        <tr r="H79" s="1"/>
      </tp>
      <tp>
        <v>132.24</v>
        <stp/>
        <stp>ContractData</stp>
        <stp>S.PCAR</stp>
        <stp>Low</stp>
        <stp/>
        <stp>T</stp>
        <tr r="H76" s="1"/>
      </tp>
      <tp>
        <v>362.95</v>
        <stp/>
        <stp>ContractData</stp>
        <stp>S.PANW</stp>
        <stp>Low</stp>
        <stp/>
        <stp>T</stp>
        <tr r="H74" s="1"/>
      </tp>
      <tp>
        <v>119</v>
        <stp/>
        <stp>ContractData</stp>
        <stp>S.PAYX</stp>
        <stp>Low</stp>
        <stp/>
        <stp>T</stp>
        <tr r="H75" s="1"/>
      </tp>
      <tp>
        <v>1563585.1348319999</v>
        <stp/>
        <stp>ContractData</stp>
        <stp>S.XEL</stp>
        <stp>T_CVol</stp>
        <stp/>
        <stp>T</stp>
        <tr r="M103" s="1"/>
      </tp>
      <tp>
        <v>-0.39741911352160092</v>
        <stp/>
        <stp>ContractData</stp>
        <stp>S.AVGO</stp>
        <stp>PerCentNetLastTrade</stp>
        <stp/>
        <stp>T</stp>
        <tr r="E18" s="1"/>
      </tp>
      <tp>
        <v>0.7191310691043602</v>
        <stp/>
        <stp>ContractData</stp>
        <stp>S.ASML</stp>
        <stp>PerCentNetLastTrade</stp>
        <stp/>
        <stp>T</stp>
        <tr r="E17" s="1"/>
      </tp>
      <tp>
        <v>91.78</v>
        <stp/>
        <stp>ContractData</stp>
        <stp>S.ORLY</stp>
        <stp>Low</stp>
        <stp/>
        <stp>T</stp>
        <tr r="H73" s="1"/>
      </tp>
      <tp>
        <v>4.6671687010735363</v>
        <stp/>
        <stp>ContractData</stp>
        <stp>S.AXON</stp>
        <stp>PerCentNetLastTrade</stp>
        <stp/>
        <stp>T</stp>
        <tr r="E19" s="1"/>
      </tp>
      <tp>
        <v>1.9531691866822518</v>
        <stp/>
        <stp>ContractData</stp>
        <stp>S.ADBE</stp>
        <stp>PerCentNetLastTrade</stp>
        <stp/>
        <stp>T</stp>
        <tr r="E4" s="1"/>
      </tp>
      <tp>
        <v>2.0475349285370164</v>
        <stp/>
        <stp>ContractData</stp>
        <stp>S.ADSK</stp>
        <stp>PerCentNetLastTrade</stp>
        <stp/>
        <stp>T</stp>
        <tr r="E7" s="1"/>
      </tp>
      <tp>
        <v>-2.1351290971180545</v>
        <stp/>
        <stp>ContractData</stp>
        <stp>S.AAPL</stp>
        <stp>PerCentNetLastTrade</stp>
        <stp/>
        <stp>T</stp>
        <tr r="E2" s="1"/>
      </tp>
      <tp>
        <v>2.6450272364800358</v>
        <stp/>
        <stp>ContractData</stp>
        <stp>S.ABNB</stp>
        <stp>PerCentNetLastTrade</stp>
        <stp/>
        <stp>T</stp>
        <tr r="E3" s="1"/>
      </tp>
      <tp>
        <v>0.28714654207426876</v>
        <stp/>
        <stp>ContractData</stp>
        <stp>S.AMGN</stp>
        <stp>PerCentNetLastTrade</stp>
        <stp/>
        <stp>T</stp>
        <tr r="E13" s="1"/>
      </tp>
      <tp>
        <v>-1.428200467411062</v>
        <stp/>
        <stp>ContractData</stp>
        <stp>S.AMAT</stp>
        <stp>PerCentNetLastTrade</stp>
        <stp/>
        <stp>T</stp>
        <tr r="E11" s="1"/>
      </tp>
      <tp>
        <v>1.7706208102593997</v>
        <stp/>
        <stp>ContractData</stp>
        <stp>S.AMZN</stp>
        <stp>PerCentNetLastTrade</stp>
        <stp/>
        <stp>T</stp>
        <tr r="E14" s="1"/>
      </tp>
      <tp>
        <v>-2.0348924200257352</v>
        <stp/>
        <stp>ContractData</stp>
        <stp>S.ALAB</stp>
        <stp>PerCentNetLastTrade</stp>
        <stp/>
        <stp>T</stp>
        <tr r="E9" s="1"/>
      </tp>
      <tp>
        <v>-0.57025547445255476</v>
        <stp/>
        <stp>ContractData</stp>
        <stp>S.ALNY</stp>
        <stp>PerCentNetLastTrade</stp>
        <stp/>
        <stp>T</stp>
        <tr r="E10" s="1"/>
      </tp>
      <tp>
        <v>14479015.94729119</v>
        <stp/>
        <stp>StudyData</stp>
        <stp>S.KHC</stp>
        <stp>MA</stp>
        <stp>InputChoice=Vol,MAType=Sim,Period=21</stp>
        <stp>MA</stp>
        <stp>D</stp>
        <stp>-1</stp>
        <stp>all</stp>
        <stp/>
        <stp/>
        <stp/>
        <stp>T</stp>
        <tr r="N52" s="1"/>
      </tp>
      <tp>
        <v>214.11</v>
        <stp/>
        <stp>ContractData</stp>
        <stp>S.ODFL</stp>
        <stp>Low</stp>
        <stp/>
        <stp>T</stp>
        <tr r="H72" s="1"/>
      </tp>
      <tp>
        <v>1449423.928025</v>
        <stp/>
        <stp>ContractData</stp>
        <stp>S.ARM</stp>
        <stp>T_CVol</stp>
        <stp/>
        <stp>T</stp>
        <tr r="M16" s="1"/>
      </tp>
      <tp>
        <v>863.66</v>
        <stp/>
        <stp>ContractData</stp>
        <stp>S.MU</stp>
        <stp>Open</stp>
        <stp/>
        <stp>T</stp>
        <tr r="F67" s="1"/>
      </tp>
      <tp>
        <v>-16.560722649715622</v>
        <stp/>
        <stp>StudyData</stp>
        <stp>S.CMCSA</stp>
        <stp>PCB</stp>
        <stp>BaseType=Index,Index=1</stp>
        <stp>Close</stp>
        <stp>A</stp>
        <stp>0</stp>
        <stp>all</stp>
        <stp/>
        <stp/>
        <stp/>
        <stp>T</stp>
        <tr r="L25" s="1"/>
      </tp>
      <tp>
        <v>4.0901502504173646</v>
        <stp/>
        <stp>StudyData</stp>
        <stp>S.CMCSA</stp>
        <stp>PCB</stp>
        <stp>BaseType=Index,Index=1</stp>
        <stp>Close</stp>
        <stp>M</stp>
        <stp>0</stp>
        <stp>all</stp>
        <stp/>
        <stp/>
        <stp/>
        <stp>T</stp>
        <tr r="J25" s="1"/>
      </tp>
      <tp>
        <v>-1.6561514195583522</v>
        <stp/>
        <stp>StudyData</stp>
        <stp>S.CMCSA</stp>
        <stp>PCB</stp>
        <stp>BaseType=Index,Index=1</stp>
        <stp>Close</stp>
        <stp>W</stp>
        <stp>0</stp>
        <stp>all</stp>
        <stp/>
        <stp/>
        <stp/>
        <stp>T</stp>
        <tr r="I25" s="1"/>
      </tp>
      <tp>
        <v>1.5885947046843201</v>
        <stp/>
        <stp>StudyData</stp>
        <stp>S.CMCSA</stp>
        <stp>PCB</stp>
        <stp>BaseType=Index,Index=1</stp>
        <stp>Close</stp>
        <stp>Q</stp>
        <stp>0</stp>
        <stp>all</stp>
        <stp/>
        <stp/>
        <stp/>
        <stp>T</stp>
        <tr r="K25" s="1"/>
      </tp>
      <tp>
        <v>233.53</v>
        <stp/>
        <stp>ContractData</stp>
        <stp>S.NXPI</stp>
        <stp>Low</stp>
        <stp/>
        <stp>T</stp>
        <tr r="H71" s="1"/>
      </tp>
      <tp>
        <v>218.76</v>
        <stp/>
        <stp>ContractData</stp>
        <stp>S.NVDA</stp>
        <stp>Low</stp>
        <stp/>
        <stp>T</stp>
        <tr r="H70" s="1"/>
      </tp>
      <tp>
        <v>2167981.5777414781</v>
        <stp/>
        <stp>StudyData</stp>
        <stp>S.LIN</stp>
        <stp>MA</stp>
        <stp>InputChoice=Vol,MAType=Sim,Period=21</stp>
        <stp>MA</stp>
        <stp>D</stp>
        <stp>-1</stp>
        <stp>all</stp>
        <stp/>
        <stp/>
        <stp/>
        <stp>T</stp>
        <tr r="N54" s="1"/>
      </tp>
      <tp>
        <v>183.11</v>
        <stp/>
        <stp>ContractData</stp>
        <stp>S.NBIS</stp>
        <stp>Low</stp>
        <stp/>
        <stp>T</stp>
        <tr r="H68" s="1"/>
      </tp>
      <tp>
        <v>73.570000000000007</v>
        <stp/>
        <stp>ContractData</stp>
        <stp>S.NFLX</stp>
        <stp>Low</stp>
        <stp/>
        <stp>T</stp>
        <tr r="H69" s="1"/>
      </tp>
      <tp>
        <v>1136421.5217180001</v>
        <stp/>
        <stp>ContractData</stp>
        <stp>S.TXN</stp>
        <stp>T_CVol</stp>
        <stp/>
        <stp>T</stp>
        <tr r="M97" s="1"/>
      </tp>
      <tp>
        <v>518052.056293</v>
        <stp/>
        <stp>ContractData</stp>
        <stp>S.HON</stp>
        <stp>T_CVol</stp>
        <stp/>
        <stp>T</stp>
        <tr r="M45" s="1"/>
      </tp>
      <tp>
        <v>552269.60953899997</v>
        <stp/>
        <stp>ContractData</stp>
        <stp>S.LIN</stp>
        <stp>T_CVol</stp>
        <stp/>
        <stp>T</stp>
        <tr r="M54" s="1"/>
      </tp>
      <tp>
        <v>3.6464327631983776E-2</v>
        <stp/>
        <stp>ContractData</stp>
        <stp>S.MU</stp>
        <stp>PerCentNetLastTrade</stp>
        <stp/>
        <stp>T</stp>
        <tr r="E67" s="1"/>
      </tp>
      <tp>
        <v>-0.4383156857916769</v>
        <stp/>
        <stp>ContractData</stp>
        <stp>S.CTAS</stp>
        <stp>PerCentNetLastTrade</stp>
        <stp/>
        <stp>T</stp>
        <tr r="E32" s="1"/>
      </tp>
      <tp>
        <v>-0.97774780849629128</v>
        <stp/>
        <stp>ContractData</stp>
        <stp>S.CPRT</stp>
        <stp>PerCentNetLastTrade</stp>
        <stp/>
        <stp>T</stp>
        <tr r="E27" s="1"/>
      </tp>
      <tp>
        <v>1.5399818825660874</v>
        <stp/>
        <stp>ContractData</stp>
        <stp>S.CSCO</stp>
        <stp>PerCentNetLastTrade</stp>
        <stp/>
        <stp>T</stp>
        <tr r="E30" s="1"/>
      </tp>
      <tp>
        <v>5.3120044771942911</v>
        <stp/>
        <stp>ContractData</stp>
        <stp>S.CRWD</stp>
        <stp>PerCentNetLastTrade</stp>
        <stp/>
        <stp>T</stp>
        <tr r="E28" s="1"/>
      </tp>
      <tp>
        <v>-0.63968236461894779</v>
        <stp/>
        <stp>ContractData</stp>
        <stp>S.CRWV</stp>
        <stp>PerCentNetLastTrade</stp>
        <stp/>
        <stp>T</stp>
        <tr r="E29" s="1"/>
      </tp>
      <tp>
        <v>502.27000000000004</v>
        <stp/>
        <stp>ContractData</stp>
        <stp>S.MSFT</stp>
        <stp>Low</stp>
        <stp/>
        <stp>T</stp>
        <tr r="H65" s="1"/>
      </tp>
      <tp>
        <v>96.89</v>
        <stp/>
        <stp>ContractData</stp>
        <stp>S.MSTR</stp>
        <stp>Low</stp>
        <stp/>
        <stp>T</stp>
        <tr r="H66" s="1"/>
      </tp>
      <tp>
        <v>214.1</v>
        <stp/>
        <stp>ContractData</stp>
        <stp>S.MRVL</stp>
        <stp>Low</stp>
        <stp/>
        <stp>T</stp>
        <tr r="H64" s="1"/>
      </tp>
      <tp>
        <v>1379.17</v>
        <stp/>
        <stp>ContractData</stp>
        <stp>S.MPWR</stp>
        <stp>Low</stp>
        <stp/>
        <stp>T</stp>
        <tr r="H63" s="1"/>
      </tp>
      <tp>
        <v>-0.40384388633415869</v>
        <stp/>
        <stp>ContractData</stp>
        <stp>S.CDNS</stp>
        <stp>PerCentNetLastTrade</stp>
        <stp/>
        <stp>T</stp>
        <tr r="E23" s="1"/>
      </tp>
      <tp>
        <v>815.6</v>
        <stp/>
        <stp>ContractData</stp>
        <stp>S.STX</stp>
        <stp>LastTrade</stp>
        <stp/>
        <stp>T</stp>
        <tr r="C91" s="1"/>
      </tp>
      <tp>
        <v>90.15</v>
        <stp/>
        <stp>ContractData</stp>
        <stp>S.MNST</stp>
        <stp>Low</stp>
        <stp/>
        <stp>T</stp>
        <tr r="H62" s="1"/>
      </tp>
      <tp>
        <v>-1.9577061593868317</v>
        <stp/>
        <stp>ContractData</stp>
        <stp>S.CCEP</stp>
        <stp>PerCentNetLastTrade</stp>
        <stp/>
        <stp>T</stp>
        <tr r="E22" s="1"/>
      </tp>
      <tp>
        <v>81.48</v>
        <stp/>
        <stp>ContractData</stp>
        <stp>S.MCHP</stp>
        <stp>Low</stp>
        <stp/>
        <stp>T</stp>
        <tr r="H58" s="1"/>
      </tp>
      <tp>
        <v>-0.39880990061404065</v>
        <stp/>
        <stp>ContractData</stp>
        <stp>S.COST</stp>
        <stp>PerCentNetLastTrade</stp>
        <stp/>
        <stp>T</stp>
        <tr r="E26" s="1"/>
      </tp>
      <tp>
        <v>1806.51</v>
        <stp/>
        <stp>ContractData</stp>
        <stp>S.MELI</stp>
        <stp>Low</stp>
        <stp/>
        <stp>T</stp>
        <tr r="H60" s="1"/>
      </tp>
      <tp>
        <v>593.65</v>
        <stp/>
        <stp>ContractData</stp>
        <stp>S.META</stp>
        <stp>Low</stp>
        <stp/>
        <stp>T</stp>
        <tr r="H61" s="1"/>
      </tp>
      <tp>
        <v>61.36</v>
        <stp/>
        <stp>ContractData</stp>
        <stp>S.MDLZ</stp>
        <stp>Low</stp>
        <stp/>
        <stp>T</stp>
        <tr r="H59" s="1"/>
      </tp>
      <tp>
        <v>25.16</v>
        <stp/>
        <stp>ContractData</stp>
        <stp>S.CMCSA</stp>
        <stp>Open</stp>
        <stp/>
        <stp>T</stp>
        <tr r="F25" s="1"/>
      </tp>
      <tp>
        <v>305.5</v>
        <stp/>
        <stp>ContractData</stp>
        <stp>S.LRCX</stp>
        <stp>Low</stp>
        <stp/>
        <stp>T</stp>
        <tr r="H56" s="1"/>
      </tp>
      <tp>
        <v>8910709.2718394808</v>
        <stp/>
        <stp>StudyData</stp>
        <stp>S.BKR</stp>
        <stp>MA</stp>
        <stp>InputChoice=Vol,MAType=Sim,Period=21</stp>
        <stp>MA</stp>
        <stp>D</stp>
        <stp>-1</stp>
        <stp>all</stp>
        <stp/>
        <stp/>
        <stp/>
        <stp>T</stp>
        <tr r="N21" s="1"/>
      </tp>
      <tp>
        <v>824.33</v>
        <stp/>
        <stp>ContractData</stp>
        <stp>S.LITE</stp>
        <stp>Low</stp>
        <stp/>
        <stp>T</stp>
        <tr r="H55" s="1"/>
      </tp>
      <tp>
        <v>-1.6416379069116687</v>
        <stp/>
        <stp>ContractData</stp>
        <stp>S.BKNG</stp>
        <stp>PerCentNetLastTrade</stp>
        <stp/>
        <stp>T</stp>
        <tr r="E20" s="1"/>
      </tp>
      <tp>
        <v>25.23</v>
        <stp/>
        <stp>ContractData</stp>
        <stp>S.CMCSA</stp>
        <stp>High</stp>
        <stp/>
        <stp>T</stp>
        <tr r="G25" s="1"/>
      </tp>
      <tp>
        <v>271.60000000000002</v>
        <stp/>
        <stp>ContractData</stp>
        <stp>S.ARM</stp>
        <stp>LastTrade</stp>
        <stp/>
        <stp>T</stp>
        <tr r="C16" s="1"/>
      </tp>
      <tp>
        <v>103.94</v>
        <stp/>
        <stp>ContractData</stp>
        <stp>S.TRI</stp>
        <stp>LastTrade</stp>
        <stp/>
        <stp>T</stp>
        <tr r="C94" s="1"/>
      </tp>
      <tp>
        <v>8871916.1921280008</v>
        <stp/>
        <stp>ContractData</stp>
        <stp>S.GOOGL</stp>
        <stp>T_CVol</stp>
        <stp/>
        <stp>T</stp>
        <tr r="M44" s="1"/>
      </tp>
      <tp>
        <v>193.61</v>
        <stp/>
        <stp>ContractData</stp>
        <stp>S.KLAC</stp>
        <stp>Low</stp>
        <stp/>
        <stp>T</stp>
        <tr r="H53" s="1"/>
      </tp>
      <tp>
        <v>288794.66031299997</v>
        <stp/>
        <stp>ContractData</stp>
        <stp>S.TRI</stp>
        <stp>T_CVol</stp>
        <stp/>
        <stp>T</stp>
        <tr r="M94" s="1"/>
      </tp>
      <tp>
        <v>671142.01512</v>
        <stp/>
        <stp>ContractData</stp>
        <stp>S.ADI</stp>
        <stp>T_CVol</stp>
        <stp/>
        <stp>T</stp>
        <tr r="M5" s="1"/>
      </tp>
      <tp>
        <v>-0.20321761219305673</v>
        <stp/>
        <stp>ContractData</stp>
        <stp>S.GOOGL</stp>
        <stp>PerCentNetLastTrade</stp>
        <stp/>
        <stp>T</stp>
        <tr r="E44" s="1"/>
      </tp>
      <tp>
        <v>21406187.43119714</v>
        <stp/>
        <stp>StudyData</stp>
        <stp>S.WMT</stp>
        <stp>MA</stp>
        <stp>InputChoice=Vol,MAType=Sim,Period=21</stp>
        <stp>MA</stp>
        <stp>D</stp>
        <stp>-1</stp>
        <stp>all</stp>
        <stp/>
        <stp/>
        <stp/>
        <stp>T</stp>
        <tr r="N102" s="1"/>
      </tp>
      <tp>
        <v>3.4690265486725664</v>
        <stp/>
        <stp>ContractData</stp>
        <stp>S.DXCM</stp>
        <stp>PerCentNetLastTrade</stp>
        <stp/>
        <stp>T</stp>
        <tr r="E35" s="1"/>
      </tp>
      <tp>
        <v>8.4384217500961824</v>
        <stp/>
        <stp>ContractData</stp>
        <stp>S.DDOG</stp>
        <stp>PerCentNetLastTrade</stp>
        <stp/>
        <stp>T</stp>
        <tr r="E34" s="1"/>
      </tp>
      <tp>
        <v>50.22</v>
        <stp/>
        <stp>ContractData</stp>
        <stp>S.CSX</stp>
        <stp>LastTrade</stp>
        <stp/>
        <stp>T</stp>
        <tr r="C31" s="1"/>
      </tp>
      <tp>
        <v>-3.2229723480995101</v>
        <stp/>
        <stp>ContractData</stp>
        <stp>S.DASH</stp>
        <stp>PerCentNetLastTrade</stp>
        <stp/>
        <stp>T</stp>
        <tr r="E33" s="1"/>
      </tp>
      <tp>
        <v>29585051.044419698</v>
        <stp/>
        <stp>StudyData</stp>
        <stp>S.AMD</stp>
        <stp>MA</stp>
        <stp>InputChoice=Vol,MAType=Sim,Period=21</stp>
        <stp>MA</stp>
        <stp>D</stp>
        <stp>-1</stp>
        <stp>all</stp>
        <stp/>
        <stp/>
        <stp/>
        <stp>T</stp>
        <tr r="N12" s="1"/>
      </tp>
      <tp>
        <v>12.0219047619</v>
        <stp/>
        <stp>StudyData</stp>
        <stp>ATR(S.NXPI,MAType:=Sim,Period:=21)</stp>
        <stp>Bar</stp>
        <stp/>
        <stp>Close</stp>
        <stp>D</stp>
        <stp/>
        <stp/>
        <stp/>
        <stp/>
        <stp/>
        <stp>T</stp>
        <tr r="O71" s="1"/>
      </tp>
      <tp>
        <v>3.2033333332999998</v>
        <stp/>
        <stp>StudyData</stp>
        <stp>ATR(S.DXCM,MAType:=Sim,Period:=21)</stp>
        <stp>Bar</stp>
        <stp/>
        <stp>Close</stp>
        <stp>D</stp>
        <stp/>
        <stp/>
        <stp/>
        <stp/>
        <stp/>
        <stp>T</stp>
        <tr r="L36" s="2"/>
        <tr r="O35" s="1"/>
      </tp>
      <tp>
        <v>894.98</v>
        <stp/>
        <stp>ContractData</stp>
        <stp>S.MU</stp>
        <stp>High</stp>
        <stp/>
        <stp>T</stp>
        <tr r="G67" s="1"/>
      </tp>
      <tp>
        <v>33.419523809499999</v>
        <stp/>
        <stp>StudyData</stp>
        <stp>ATR(S.AXON,MAType:=Sim,Period:=21)</stp>
        <stp>Bar</stp>
        <stp/>
        <stp>Close</stp>
        <stp>D</stp>
        <stp/>
        <stp/>
        <stp/>
        <stp/>
        <stp/>
        <stp>T</stp>
        <tr r="O19" s="1"/>
      </tp>
      <tp>
        <v>378</v>
        <stp/>
        <stp>ContractData</stp>
        <stp>S.ISRG</stp>
        <stp>Low</stp>
        <stp/>
        <stp>T</stp>
        <tr r="H50" s="1"/>
      </tp>
      <tp>
        <v>1.6998745994147972</v>
        <stp/>
        <stp>ContractData</stp>
        <stp>S.GEHC</stp>
        <stp>PerCentNetLastTrade</stp>
        <stp/>
        <stp>T</stp>
        <tr r="E41" s="1"/>
      </tp>
      <tp>
        <v>96.3</v>
        <stp/>
        <stp>ContractData</stp>
        <stp>S.INTC</stp>
        <stp>Low</stp>
        <stp/>
        <stp>T</stp>
        <tr r="H48" s="1"/>
      </tp>
      <tp>
        <v>321.65000000000003</v>
        <stp/>
        <stp>ContractData</stp>
        <stp>S.INTU</stp>
        <stp>Low</stp>
        <stp/>
        <stp>T</stp>
        <tr r="H49" s="1"/>
      </tp>
      <tp>
        <v>-0.33666223441876253</v>
        <stp/>
        <stp>ContractData</stp>
        <stp>S.GOOG</stp>
        <stp>PerCentNetLastTrade</stp>
        <stp/>
        <stp>T</stp>
        <tr r="E43" s="1"/>
      </tp>
      <tp>
        <v>342.74</v>
        <stp/>
        <stp>ContractData</stp>
        <stp>S.APP</stp>
        <stp>LastTrade</stp>
        <stp/>
        <stp>T</stp>
        <tr r="C15" s="1"/>
      </tp>
      <tp>
        <v>0.19518054200135124</v>
        <stp/>
        <stp>ContractData</stp>
        <stp>S.GILD</stp>
        <stp>PerCentNetLastTrade</stp>
        <stp/>
        <stp>T</stp>
        <tr r="E42" s="1"/>
      </tp>
      <tp>
        <v>579.48</v>
        <stp/>
        <stp>ContractData</stp>
        <stp>S.IDXX</stp>
        <stp>Low</stp>
        <stp/>
        <stp>T</stp>
        <tr r="H47" s="1"/>
      </tp>
      <tp>
        <v>12.8561904762</v>
        <stp/>
        <stp>StudyData</stp>
        <stp>ATR(S.GOOGL,MAType:=Sim,Period:=21)</stp>
        <stp>Bar</stp>
        <stp/>
        <stp>Close</stp>
        <stp>D</stp>
        <stp/>
        <stp/>
        <stp/>
        <stp/>
        <stp/>
        <stp>T</stp>
        <tr r="O44" s="1"/>
      </tp>
      <tp>
        <v>-1.6561514195583595</v>
        <stp/>
        <stp>ContractData</stp>
        <stp>S.CMCSA</stp>
        <stp>PerCentNetLastTrade</stp>
        <stp/>
        <stp>T</stp>
        <tr r="E25" s="1"/>
      </tp>
      <tp>
        <v>1.8514285714000001</v>
        <stp/>
        <stp>StudyData</stp>
        <stp>ATR(S.PYPL,MAType:=Sim,Period:=21)</stp>
        <stp>Bar</stp>
        <stp/>
        <stp>Close</stp>
        <stp>D</stp>
        <stp/>
        <stp/>
        <stp/>
        <stp/>
        <stp/>
        <stp>T</stp>
        <tr r="O80" s="1"/>
      </tp>
      <tp>
        <v>3.1257830117764973</v>
        <stp/>
        <stp>ContractData</stp>
        <stp>S.FTNT</stp>
        <stp>PerCentNetLastTrade</stp>
        <stp/>
        <stp>T</stp>
        <tr r="E40" s="1"/>
      </tp>
      <tp>
        <v>868868.33269290498</v>
        <stp/>
        <stp>StudyData</stp>
        <stp>S.ROP</stp>
        <stp>MA</stp>
        <stp>InputChoice=Vol,MAType=Sim,Period=21</stp>
        <stp>MA</stp>
        <stp>D</stp>
        <stp>-1</stp>
        <stp>all</stp>
        <stp/>
        <stp/>
        <stp/>
        <stp>T</stp>
        <tr r="N84" s="1"/>
      </tp>
      <tp>
        <v>4.4564986173154644</v>
        <stp/>
        <stp>ContractData</stp>
        <stp>S.FANG</stp>
        <stp>PerCentNetLastTrade</stp>
        <stp/>
        <stp>T</stp>
        <tr r="E37" s="1"/>
      </tp>
      <tp>
        <v>159.01</v>
        <stp/>
        <stp>ContractData</stp>
        <stp>S.HONA</stp>
        <stp>Low</stp>
        <stp/>
        <stp>T</stp>
        <tr r="H46" s="1"/>
      </tp>
      <tp>
        <v>0.11574074074074074</v>
        <stp/>
        <stp>ContractData</stp>
        <stp>S.FAST</stp>
        <stp>PerCentNetLastTrade</stp>
        <stp/>
        <stp>T</stp>
        <tr r="E38" s="1"/>
      </tp>
      <tp>
        <v>3324139.1526164799</v>
        <stp/>
        <stp>StudyData</stp>
        <stp>S.HON</stp>
        <stp>MA</stp>
        <stp>InputChoice=Vol,MAType=Sim,Period=21</stp>
        <stp>MA</stp>
        <stp>D</stp>
        <stp>-1</stp>
        <stp>all</stp>
        <stp/>
        <stp/>
        <stp/>
        <stp>T</stp>
        <tr r="N45" s="1"/>
      </tp>
      <tp>
        <v>722.56000000000006</v>
        <stp/>
        <stp>ContractData</stp>
        <stp>S.QQQ</stp>
        <stp>LastTrade</stp>
        <stp/>
        <stp>T</stp>
        <tr r="Y10" s="2"/>
      </tp>
      <tp>
        <v>1568952.7594689999</v>
        <stp/>
        <stp>ContractData</stp>
        <stp>S.PDD</stp>
        <stp>T_CVol</stp>
        <stp/>
        <stp>T</stp>
        <tr r="M77" s="1"/>
      </tp>
      <tp>
        <v>4926476.957405</v>
        <stp/>
        <stp>ContractData</stp>
        <stp>S.WBD</stp>
        <stp>T_CVol</stp>
        <stp/>
        <stp>T</stp>
        <tr r="M99" s="1"/>
      </tp>
      <tp>
        <v>9604221.4206990004</v>
        <stp/>
        <stp>ContractData</stp>
        <stp>S.AMD</stp>
        <stp>T_CVol</stp>
        <stp/>
        <stp>T</stp>
        <tr r="M12" s="1"/>
      </tp>
      <tp>
        <v>-1.0605255057783307</v>
        <stp/>
        <stp>StudyData</stp>
        <stp>S.GOOGL</stp>
        <stp>PCB</stp>
        <stp>BaseType=Index,Index=1</stp>
        <stp>Close</stp>
        <stp>Q</stp>
        <stp>0</stp>
        <stp>all</stp>
        <stp/>
        <stp/>
        <stp/>
        <stp>T</stp>
        <tr r="K44" s="1"/>
      </tp>
      <tp>
        <v>-0.20321761219306442</v>
        <stp/>
        <stp>StudyData</stp>
        <stp>S.GOOGL</stp>
        <stp>PCB</stp>
        <stp>BaseType=Index,Index=1</stp>
        <stp>Close</stp>
        <stp>W</stp>
        <stp>0</stp>
        <stp>all</stp>
        <stp/>
        <stp/>
        <stp/>
        <stp>T</stp>
        <tr r="I44" s="1"/>
      </tp>
      <tp>
        <v>12.964856230031943</v>
        <stp/>
        <stp>StudyData</stp>
        <stp>S.GOOGL</stp>
        <stp>PCB</stp>
        <stp>BaseType=Index,Index=1</stp>
        <stp>Close</stp>
        <stp>A</stp>
        <stp>0</stp>
        <stp>all</stp>
        <stp/>
        <stp/>
        <stp/>
        <stp>T</stp>
        <tr r="L44" s="1"/>
      </tp>
      <tp>
        <v>-0.71603066296015827</v>
        <stp/>
        <stp>StudyData</stp>
        <stp>S.GOOGL</stp>
        <stp>PCB</stp>
        <stp>BaseType=Index,Index=1</stp>
        <stp>Close</stp>
        <stp>M</stp>
        <stp>0</stp>
        <stp>all</stp>
        <stp/>
        <stp/>
        <stp/>
        <stp>T</stp>
        <tr r="J44" s="1"/>
      </tp>
      <tp>
        <v>7.68</v>
        <stp/>
        <stp>StudyData</stp>
        <stp>ATR(S.NVDA,MAType:=Sim,Period:=21)</stp>
        <stp>Bar</stp>
        <stp/>
        <stp>Close</stp>
        <stp>D</stp>
        <stp/>
        <stp/>
        <stp/>
        <stp/>
        <stp/>
        <stp>T</stp>
        <tr r="O70" s="1"/>
      </tp>
      <tp>
        <v>357.18</v>
        <stp/>
        <stp>ContractData</stp>
        <stp>S.GOOGL</stp>
        <stp>High</stp>
        <stp/>
        <stp>T</stp>
        <tr r="G44" s="1"/>
      </tp>
      <tp>
        <v>15.804761904799999</v>
        <stp/>
        <stp>StudyData</stp>
        <stp>ATR(S.AVGO,MAType:=Sim,Period:=21)</stp>
        <stp>Bar</stp>
        <stp/>
        <stp>Close</stp>
        <stp>D</stp>
        <stp/>
        <stp/>
        <stp/>
        <stp/>
        <stp/>
        <stp>T</stp>
        <tr r="O18" s="1"/>
      </tp>
      <tp>
        <v>2.3230643330429501</v>
        <stp/>
        <stp>ContractData</stp>
        <stp>S.ISRG</stp>
        <stp>PerCentNetLastTrade</stp>
        <stp/>
        <stp>T</stp>
        <tr r="E50" s="1"/>
      </tp>
      <tp>
        <v>1.6994221623740775</v>
        <stp/>
        <stp>ContractData</stp>
        <stp>S.IDXX</stp>
        <stp>PerCentNetLastTrade</stp>
        <stp/>
        <stp>T</stp>
        <tr r="E47" s="1"/>
      </tp>
      <tp>
        <v>131.61000000000001</v>
        <stp/>
        <stp>ContractData</stp>
        <stp>S.GILD</stp>
        <stp>Low</stp>
        <stp/>
        <stp>T</stp>
        <tr r="H42" s="1"/>
      </tp>
      <tp>
        <v>351.47</v>
        <stp/>
        <stp>ContractData</stp>
        <stp>S.GOOG</stp>
        <stp>Low</stp>
        <stp/>
        <stp>T</stp>
        <tr r="H43" s="1"/>
      </tp>
      <tp>
        <v>-3.5317265125430399</v>
        <stp/>
        <stp>ContractData</stp>
        <stp>S.INTC</stp>
        <stp>PerCentNetLastTrade</stp>
        <stp/>
        <stp>T</stp>
        <tr r="E48" s="1"/>
      </tp>
      <tp>
        <v>1.398923904688701</v>
        <stp/>
        <stp>ContractData</stp>
        <stp>S.INTU</stp>
        <stp>PerCentNetLastTrade</stp>
        <stp/>
        <stp>T</stp>
        <tr r="E49" s="1"/>
      </tp>
      <tp>
        <v>71.23</v>
        <stp/>
        <stp>ContractData</stp>
        <stp>S.GEHC</stp>
        <stp>Low</stp>
        <stp/>
        <stp>T</stp>
        <tr r="H41" s="1"/>
      </tp>
      <tp>
        <v>24.77</v>
        <stp/>
        <stp>ContractData</stp>
        <stp>S.CMCSA</stp>
        <stp>Low</stp>
        <stp/>
        <stp>T</stp>
        <tr r="H25" s="1"/>
      </tp>
      <tp>
        <v>1699234.6513645721</v>
        <stp/>
        <stp>StudyData</stp>
        <stp>S.MAR</stp>
        <stp>MA</stp>
        <stp>InputChoice=Vol,MAType=Sim,Period=21</stp>
        <stp>MA</stp>
        <stp>D</stp>
        <stp>-1</stp>
        <stp>all</stp>
        <stp/>
        <stp/>
        <stp/>
        <stp>T</stp>
        <tr r="N57" s="1"/>
      </tp>
      <tp>
        <v>159.64000000000001</v>
        <stp/>
        <stp>ContractData</stp>
        <stp>S.FTNT</stp>
        <stp>Low</stp>
        <stp/>
        <stp>T</stp>
        <tr r="H40" s="1"/>
      </tp>
      <tp>
        <v>-3.8395347457124207</v>
        <stp/>
        <stp>ContractData</stp>
        <stp>S.HONA</stp>
        <stp>PerCentNetLastTrade</stp>
        <stp/>
        <stp>T</stp>
        <tr r="E46" s="1"/>
      </tp>
      <tp>
        <v>190.8</v>
        <stp/>
        <stp>ContractData</stp>
        <stp>S.FANG</stp>
        <stp>Low</stp>
        <stp/>
        <stp>T</stp>
        <tr r="H37" s="1"/>
      </tp>
      <tp>
        <v>51.28</v>
        <stp/>
        <stp>ContractData</stp>
        <stp>S.FAST</stp>
        <stp>Low</stp>
        <stp/>
        <stp>T</stp>
        <tr r="H38" s="1"/>
      </tp>
      <tp>
        <v>7.6833333333000002</v>
        <stp/>
        <stp>StudyData</stp>
        <stp>ATR(S.TTWO,MAType:=Sim,Period:=21)</stp>
        <stp>Bar</stp>
        <stp/>
        <stp>Close</stp>
        <stp>D</stp>
        <stp/>
        <stp/>
        <stp/>
        <stp/>
        <stp/>
        <stp>T</stp>
        <tr r="L38" s="2"/>
        <tr r="O96" s="1"/>
      </tp>
      <tp>
        <v>6.0104761905000004</v>
        <stp/>
        <stp>StudyData</stp>
        <stp>ATR(S.CTAS,MAType:=Sim,Period:=21)</stp>
        <stp>Bar</stp>
        <stp/>
        <stp>Close</stp>
        <stp>D</stp>
        <stp/>
        <stp/>
        <stp/>
        <stp/>
        <stp/>
        <stp>T</stp>
        <tr r="O32" s="1"/>
      </tp>
      <tp>
        <v>7.0633333333000001</v>
        <stp/>
        <stp>StudyData</stp>
        <stp>ATR(S.FTNT,MAType:=Sim,Period:=21)</stp>
        <stp>Bar</stp>
        <stp/>
        <stp>Close</stp>
        <stp>D</stp>
        <stp/>
        <stp/>
        <stp/>
        <stp/>
        <stp/>
        <stp>T</stp>
        <tr r="O40" s="1"/>
      </tp>
      <tp>
        <v>-1.8171722780273585</v>
        <stp/>
        <stp>ContractData</stp>
        <stp>S.KLAC</stp>
        <stp>PerCentNetLastTrade</stp>
        <stp/>
        <stp>T</stp>
        <tr r="E53" s="1"/>
      </tp>
      <tp>
        <v>25358276.843660001</v>
        <stp/>
        <stp>StudyData</stp>
        <stp>S.WBD</stp>
        <stp>MA</stp>
        <stp>InputChoice=Vol,MAType=Sim,Period=21</stp>
        <stp>MA</stp>
        <stp>D</stp>
        <stp>-1</stp>
        <stp>all</stp>
        <stp/>
        <stp/>
        <stp/>
        <stp>T</stp>
        <tr r="N99" s="1"/>
      </tp>
      <tp>
        <v>0.87476190480000005</v>
        <stp/>
        <stp>StudyData</stp>
        <stp>ATR(S.CMCSA,MAType:=Sim,Period:=21)</stp>
        <stp>Bar</stp>
        <stp/>
        <stp>Close</stp>
        <stp>D</stp>
        <stp/>
        <stp/>
        <stp/>
        <stp/>
        <stp/>
        <stp>T</stp>
        <tr r="O25" s="1"/>
      </tp>
      <tp>
        <v>33274292.4421294</v>
        <stp/>
        <stp>StudyData</stp>
        <stp>S.CMCSA</stp>
        <stp>MA</stp>
        <stp>InputChoice=Vol,MAType=Sim,Period=21</stp>
        <stp>MA</stp>
        <stp>D</stp>
        <stp>-1</stp>
        <stp>all</stp>
        <stp/>
        <stp/>
        <stp/>
        <stp>T</stp>
        <tr r="N25" s="1"/>
      </tp>
      <tp>
        <v>619072.348092</v>
        <stp/>
        <stp>ContractData</stp>
        <stp>S.CEG</stp>
        <stp>T_CVol</stp>
        <stp/>
        <stp>T</stp>
        <tr r="M24" s="1"/>
      </tp>
      <tp>
        <v>352.71</v>
        <stp/>
        <stp>ContractData</stp>
        <stp>S.GOOGL</stp>
        <stp>Low</stp>
        <stp/>
        <stp>T</stp>
        <tr r="H44" s="1"/>
      </tp>
      <tp>
        <v>84.52</v>
        <stp/>
        <stp>ContractData</stp>
        <stp>S.DXCM</stp>
        <stp>Low</stp>
        <stp/>
        <stp>T</stp>
        <tr r="H35" s="1"/>
      </tp>
      <tp>
        <v>208.27</v>
        <stp/>
        <stp>ContractData</stp>
        <stp>S.DASH</stp>
        <stp>Low</stp>
        <stp/>
        <stp>T</stp>
        <tr r="H33" s="1"/>
      </tp>
      <tp>
        <v>229.76</v>
        <stp/>
        <stp>ContractData</stp>
        <stp>S.DDOG</stp>
        <stp>Low</stp>
        <stp/>
        <stp>T</stp>
        <tr r="H34" s="1"/>
      </tp>
      <tp>
        <v>854.4</v>
        <stp/>
        <stp>ContractData</stp>
        <stp>S.MU</stp>
        <stp>Low</stp>
        <stp/>
        <stp>T</stp>
        <tr r="H67" s="1"/>
      </tp>
      <tp>
        <v>14.53</v>
        <stp/>
        <stp>StudyData</stp>
        <stp>ATR(S.VRTX,MAType:=Sim,Period:=21)</stp>
        <stp>Bar</stp>
        <stp/>
        <stp>Close</stp>
        <stp>D</stp>
        <stp/>
        <stp/>
        <stp/>
        <stp/>
        <stp/>
        <stp>T</stp>
        <tr r="L30" s="2"/>
        <tr r="O98" s="1"/>
      </tp>
      <tp>
        <v>17.426666666700001</v>
        <stp/>
        <stp>StudyData</stp>
        <stp>ATR(S.MRVL,MAType:=Sim,Period:=21)</stp>
        <stp>Bar</stp>
        <stp/>
        <stp>Close</stp>
        <stp>D</stp>
        <stp/>
        <stp/>
        <stp/>
        <stp/>
        <stp/>
        <stp>T</stp>
        <tr r="O64" s="1"/>
      </tp>
      <tp>
        <v>7.1695238095000002</v>
        <stp/>
        <stp>StudyData</stp>
        <stp>ATR(S.CRWV,MAType:=Sim,Period:=21)</stp>
        <stp>Bar</stp>
        <stp/>
        <stp>Close</stp>
        <stp>D</stp>
        <stp/>
        <stp/>
        <stp/>
        <stp/>
        <stp/>
        <stp>T</stp>
        <tr r="O29" s="1"/>
      </tp>
      <tp>
        <v>9.9504761904999999</v>
        <stp/>
        <stp>StudyData</stp>
        <stp>ATR(S.CRWD,MAType:=Sim,Period:=21)</stp>
        <stp>Bar</stp>
        <stp/>
        <stp>Close</stp>
        <stp>D</stp>
        <stp/>
        <stp/>
        <stp/>
        <stp/>
        <stp/>
        <stp>T</stp>
        <tr r="L34" s="2"/>
        <tr r="O28" s="1"/>
      </tp>
      <tp>
        <v>23.9014285714</v>
        <stp/>
        <stp>StudyData</stp>
        <stp>ATR(S.LRCX,MAType:=Sim,Period:=21)</stp>
        <stp>Bar</stp>
        <stp/>
        <stp>Close</stp>
        <stp>D</stp>
        <stp/>
        <stp/>
        <stp/>
        <stp/>
        <stp/>
        <stp>T</stp>
        <tr r="O56" s="1"/>
      </tp>
      <tp>
        <v>2.7376190476</v>
        <stp/>
        <stp>StudyData</stp>
        <stp>ATR(S.ORLY,MAType:=Sim,Period:=21)</stp>
        <stp>Bar</stp>
        <stp/>
        <stp>Close</stp>
        <stp>D</stp>
        <stp/>
        <stp/>
        <stp/>
        <stp/>
        <stp/>
        <stp>T</stp>
        <tr r="O73" s="1"/>
      </tp>
      <tp>
        <v>-0.67639881844257033</v>
        <stp/>
        <stp>ContractData</stp>
        <stp>S.MPWR</stp>
        <stp>PerCentNetLastTrade</stp>
        <stp/>
        <stp>T</stp>
        <tr r="E63" s="1"/>
      </tp>
      <tp>
        <v>2.0120402408048159</v>
        <stp/>
        <stp>ContractData</stp>
        <stp>S.MSFT</stp>
        <stp>PerCentNetLastTrade</stp>
        <stp/>
        <stp>T</stp>
        <tr r="E65" s="1"/>
      </tp>
      <tp>
        <v>-2.6797320267973204</v>
        <stp/>
        <stp>ContractData</stp>
        <stp>S.MSTR</stp>
        <stp>PerCentNetLastTrade</stp>
        <stp/>
        <stp>T</stp>
        <tr r="E66" s="1"/>
      </tp>
      <tp>
        <v>-1.4447695683979518</v>
        <stp/>
        <stp>ContractData</stp>
        <stp>S.MRVL</stp>
        <stp>PerCentNetLastTrade</stp>
        <stp/>
        <stp>T</stp>
        <tr r="E64" s="1"/>
      </tp>
      <tp>
        <v>122.51</v>
        <stp/>
        <stp>ContractData</stp>
        <stp>S.CSCO</stp>
        <stp>Low</stp>
        <stp/>
        <stp>T</stp>
        <tr r="H30" s="1"/>
      </tp>
      <tp>
        <v>12330927.03684986</v>
        <stp/>
        <stp>StudyData</stp>
        <stp>S.KDP</stp>
        <stp>MA</stp>
        <stp>InputChoice=Vol,MAType=Sim,Period=21</stp>
        <stp>MA</stp>
        <stp>D</stp>
        <stp>-1</stp>
        <stp>all</stp>
        <stp/>
        <stp/>
        <stp/>
        <stp>T</stp>
        <tr r="N51" s="1"/>
      </tp>
      <tp>
        <v>2501862.7787748598</v>
        <stp/>
        <stp>StudyData</stp>
        <stp>S.ADP</stp>
        <stp>MA</stp>
        <stp>InputChoice=Vol,MAType=Sim,Period=21</stp>
        <stp>MA</stp>
        <stp>D</stp>
        <stp>-1</stp>
        <stp>all</stp>
        <stp/>
        <stp/>
        <stp/>
        <stp>T</stp>
        <tr r="N6" s="1"/>
      </tp>
      <tp>
        <v>214.55</v>
        <stp/>
        <stp>ContractData</stp>
        <stp>S.CRWD</stp>
        <stp>Low</stp>
        <stp/>
        <stp>T</stp>
        <tr r="H28" s="1"/>
      </tp>
      <tp>
        <v>89.01</v>
        <stp/>
        <stp>ContractData</stp>
        <stp>S.CRWV</stp>
        <stp>Low</stp>
        <stp/>
        <stp>T</stp>
        <tr r="H29" s="1"/>
      </tp>
      <tp>
        <v>28.93</v>
        <stp/>
        <stp>ContractData</stp>
        <stp>S.CPRT</stp>
        <stp>Low</stp>
        <stp/>
        <stp>T</stp>
        <tr r="H27" s="1"/>
      </tp>
      <tp>
        <v>200.9</v>
        <stp/>
        <stp>ContractData</stp>
        <stp>S.CTAS</stp>
        <stp>Low</stp>
        <stp/>
        <stp>T</stp>
        <tr r="H32" s="1"/>
      </tp>
      <tp>
        <v>0.55253777414057303</v>
        <stp/>
        <stp>ContractData</stp>
        <stp>S.MELI</stp>
        <stp>PerCentNetLastTrade</stp>
        <stp/>
        <stp>T</stp>
        <tr r="E60" s="1"/>
      </tp>
      <tp>
        <v>1.3122783313629454</v>
        <stp/>
        <stp>ContractData</stp>
        <stp>S.META</stp>
        <stp>PerCentNetLastTrade</stp>
        <stp/>
        <stp>T</stp>
        <tr r="E61" s="1"/>
      </tp>
      <tp>
        <v>-1.7089921737741576</v>
        <stp/>
        <stp>ContractData</stp>
        <stp>S.MDLZ</stp>
        <stp>PerCentNetLastTrade</stp>
        <stp/>
        <stp>T</stp>
        <tr r="E59" s="1"/>
      </tp>
      <tp>
        <v>3897782.6823421898</v>
        <stp/>
        <stp>StudyData</stp>
        <stp>S.ADI</stp>
        <stp>MA</stp>
        <stp>InputChoice=Vol,MAType=Sim,Period=21</stp>
        <stp>MA</stp>
        <stp>D</stp>
        <stp>-1</stp>
        <stp>all</stp>
        <stp/>
        <stp/>
        <stp/>
        <stp>T</stp>
        <tr r="N5" s="1"/>
      </tp>
      <tp>
        <v>940.56000000000006</v>
        <stp/>
        <stp>ContractData</stp>
        <stp>S.COST</stp>
        <stp>Low</stp>
        <stp/>
        <stp>T</stp>
        <tr r="H26" s="1"/>
      </tp>
      <tp>
        <v>-3.4950997756523794</v>
        <stp/>
        <stp>ContractData</stp>
        <stp>S.MCHP</stp>
        <stp>PerCentNetLastTrade</stp>
        <stp/>
        <stp>T</stp>
        <tr r="E58" s="1"/>
      </tp>
      <tp>
        <v>105.86</v>
        <stp/>
        <stp>ContractData</stp>
        <stp>S.CCEP</stp>
        <stp>Low</stp>
        <stp/>
        <stp>T</stp>
        <tr r="H22" s="1"/>
      </tp>
      <tp>
        <v>1.7264276228419655</v>
        <stp/>
        <stp>ContractData</stp>
        <stp>S.MNST</stp>
        <stp>PerCentNetLastTrade</stp>
        <stp/>
        <stp>T</stp>
        <tr r="E62" s="1"/>
      </tp>
      <tp>
        <v>8165410.7361008599</v>
        <stp/>
        <stp>StudyData</stp>
        <stp>S.WDC</stp>
        <stp>MA</stp>
        <stp>InputChoice=Vol,MAType=Sim,Period=21</stp>
        <stp>MA</stp>
        <stp>D</stp>
        <stp>-1</stp>
        <stp>all</stp>
        <stp/>
        <stp/>
        <stp/>
        <stp>T</stp>
        <tr r="N101" s="1"/>
      </tp>
      <tp>
        <v>6180475.71902995</v>
        <stp/>
        <stp>StudyData</stp>
        <stp>S.PDD</stp>
        <stp>MA</stp>
        <stp>InputChoice=Vol,MAType=Sim,Period=21</stp>
        <stp>MA</stp>
        <stp>D</stp>
        <stp>-1</stp>
        <stp>all</stp>
        <stp/>
        <stp/>
        <stp/>
        <stp>T</stp>
        <tr r="N77" s="1"/>
      </tp>
      <tp>
        <v>337.31</v>
        <stp/>
        <stp>ContractData</stp>
        <stp>S.CDNS</stp>
        <stp>Low</stp>
        <stp/>
        <stp>T</stp>
        <tr r="H23" s="1"/>
      </tp>
      <tp>
        <v>5.52</v>
        <stp/>
        <stp>StudyData</stp>
        <stp>ATR(S.MSTR,MAType:=Sim,Period:=21)</stp>
        <stp>Bar</stp>
        <stp/>
        <stp>Close</stp>
        <stp>D</stp>
        <stp/>
        <stp/>
        <stp/>
        <stp/>
        <stp/>
        <stp>T</stp>
        <tr r="O66" s="1"/>
      </tp>
      <tp>
        <v>15.379047619</v>
        <stp/>
        <stp>StudyData</stp>
        <stp>ATR(S.ISRG,MAType:=Sim,Period:=21)</stp>
        <stp>Bar</stp>
        <stp/>
        <stp>Close</stp>
        <stp>D</stp>
        <stp/>
        <stp/>
        <stp/>
        <stp/>
        <stp/>
        <stp>T</stp>
        <tr r="O50" s="1"/>
      </tp>
      <tp>
        <v>15.892857142900001</v>
        <stp/>
        <stp>StudyData</stp>
        <stp>ATR(S.MSFT,MAType:=Sim,Period:=21)</stp>
        <stp>Bar</stp>
        <stp/>
        <stp>Close</stp>
        <stp>D</stp>
        <stp/>
        <stp/>
        <stp/>
        <stp/>
        <stp/>
        <stp>T</stp>
        <tr r="O65" s="1"/>
      </tp>
      <tp>
        <v>3.5680952381000002</v>
        <stp/>
        <stp>StudyData</stp>
        <stp>ATR(S.CSCO,MAType:=Sim,Period:=21)</stp>
        <stp>Bar</stp>
        <stp/>
        <stp>Close</stp>
        <stp>D</stp>
        <stp/>
        <stp/>
        <stp/>
        <stp/>
        <stp/>
        <stp>T</stp>
        <tr r="O30" s="1"/>
      </tp>
      <tp>
        <v>14.0904761905</v>
        <stp/>
        <stp>StudyData</stp>
        <stp>ATR(S.TSLA,MAType:=Sim,Period:=21)</stp>
        <stp>Bar</stp>
        <stp/>
        <stp>Close</stp>
        <stp>D</stp>
        <stp/>
        <stp/>
        <stp/>
        <stp/>
        <stp/>
        <stp>T</stp>
        <tr r="O95" s="1"/>
      </tp>
      <tp>
        <v>77.525714285700005</v>
        <stp/>
        <stp>StudyData</stp>
        <stp>ATR(S.ASML,MAType:=Sim,Period:=21)</stp>
        <stp>Bar</stp>
        <stp/>
        <stp>Close</stp>
        <stp>D</stp>
        <stp/>
        <stp/>
        <stp/>
        <stp/>
        <stp/>
        <stp>T</stp>
        <tr r="O17" s="1"/>
      </tp>
      <tp>
        <v>-0.95391039023606872</v>
        <stp/>
        <stp>ContractData</stp>
        <stp>S.LRCX</stp>
        <stp>PerCentNetLastTrade</stp>
        <stp/>
        <stp>T</stp>
        <tr r="E56" s="1"/>
      </tp>
      <tp>
        <v>4041917.7259021401</v>
        <stp/>
        <stp>StudyData</stp>
        <stp>S.AEP</stp>
        <stp>MA</stp>
        <stp>InputChoice=Vol,MAType=Sim,Period=21</stp>
        <stp>MA</stp>
        <stp>D</stp>
        <stp>-1</stp>
        <stp>all</stp>
        <stp/>
        <stp/>
        <stp/>
        <stp>T</stp>
        <tr r="N8" s="1"/>
      </tp>
      <tp>
        <v>7921879.2727969503</v>
        <stp/>
        <stp>StudyData</stp>
        <stp>S.PEP</stp>
        <stp>MA</stp>
        <stp>InputChoice=Vol,MAType=Sim,Period=21</stp>
        <stp>MA</stp>
        <stp>D</stp>
        <stp>-1</stp>
        <stp>all</stp>
        <stp/>
        <stp/>
        <stp/>
        <stp>T</stp>
        <tr r="N78" s="1"/>
      </tp>
      <tp>
        <v>1581990.6964594291</v>
        <stp/>
        <stp>StudyData</stp>
        <stp>S.FER</stp>
        <stp>MA</stp>
        <stp>InputChoice=Vol,MAType=Sim,Period=21</stp>
        <stp>MA</stp>
        <stp>D</stp>
        <stp>-1</stp>
        <stp>all</stp>
        <stp/>
        <stp/>
        <stp/>
        <stp>T</stp>
        <tr r="N39" s="1"/>
      </tp>
      <tp>
        <v>3708476.7664068099</v>
        <stp/>
        <stp>StudyData</stp>
        <stp>S.TER</stp>
        <stp>MA</stp>
        <stp>InputChoice=Vol,MAType=Sim,Period=21</stp>
        <stp>MA</stp>
        <stp>D</stp>
        <stp>-1</stp>
        <stp>all</stp>
        <stp/>
        <stp/>
        <stp/>
        <stp>T</stp>
        <tr r="N92" s="1"/>
      </tp>
      <tp>
        <v>5969177.9737769999</v>
        <stp/>
        <stp>ContractData</stp>
        <stp>S.CMCSA</stp>
        <stp>T_CVol</stp>
        <stp/>
        <stp>T</stp>
        <tr r="M25" s="1"/>
      </tp>
      <tp>
        <v>209.21</v>
        <stp/>
        <stp>ContractData</stp>
        <stp>S.BKNG</stp>
        <stp>Low</stp>
        <stp/>
        <stp>T</stp>
        <tr r="H20" s="1"/>
      </tp>
      <tp>
        <v>5076602.0146966204</v>
        <stp/>
        <stp>StudyData</stp>
        <stp>S.XEL</stp>
        <stp>MA</stp>
        <stp>InputChoice=Vol,MAType=Sim,Period=21</stp>
        <stp>MA</stp>
        <stp>D</stp>
        <stp>-1</stp>
        <stp>all</stp>
        <stp/>
        <stp/>
        <stp/>
        <stp>T</stp>
        <tr r="N103" s="1"/>
      </tp>
      <tp>
        <v>-5.7337362526259028</v>
        <stp/>
        <stp>ContractData</stp>
        <stp>S.LITE</stp>
        <stp>PerCentNetLastTrade</stp>
        <stp/>
        <stp>T</stp>
        <tr r="E55" s="1"/>
      </tp>
      <tp>
        <v>2826016.4129440002</v>
        <stp/>
        <stp>StudyData</stp>
        <stp>S.CEG</stp>
        <stp>MA</stp>
        <stp>InputChoice=Vol,MAType=Sim,Period=21</stp>
        <stp>MA</stp>
        <stp>D</stp>
        <stp>-1</stp>
        <stp>all</stp>
        <stp/>
        <stp/>
        <stp/>
        <stp>T</stp>
        <tr r="N24" s="1"/>
      </tp>
      <tp>
        <v>88.795238095200006</v>
        <stp/>
        <stp>StudyData</stp>
        <stp>ATR(S.MPWR,MAType:=Sim,Period:=21)</stp>
        <stp>Bar</stp>
        <stp/>
        <stp>Close</stp>
        <stp>D</stp>
        <stp/>
        <stp/>
        <stp/>
        <stp/>
        <stp/>
        <stp>T</stp>
        <tr r="O63" s="1"/>
      </tp>
      <tp>
        <v>0.9704761905</v>
        <stp/>
        <stp>StudyData</stp>
        <stp>ATR(S.CPRT,MAType:=Sim,Period:=21)</stp>
        <stp>Bar</stp>
        <stp/>
        <stp>Close</stp>
        <stp>D</stp>
        <stp/>
        <stp/>
        <stp/>
        <stp/>
        <stp/>
        <stp>T</stp>
        <tr r="O27" s="1"/>
      </tp>
      <tp>
        <v>9.2966666667000002</v>
        <stp/>
        <stp>StudyData</stp>
        <stp>ATR(S.SPCX,MAType:=Sim,Period:=21)</stp>
        <stp>Bar</stp>
        <stp/>
        <stp>Close</stp>
        <stp>D</stp>
        <stp/>
        <stp/>
        <stp/>
        <stp/>
        <stp/>
        <stp>T</stp>
        <tr r="O90" s="1"/>
      </tp>
      <tp>
        <v>281.5</v>
        <stp/>
        <stp>ContractData</stp>
        <stp>S.TXN</stp>
        <stp>LastTrade</stp>
        <stp/>
        <stp>T</stp>
        <tr r="C97" s="1"/>
      </tp>
      <tp>
        <v>566.95000000000005</v>
        <stp/>
        <stp>ContractData</stp>
        <stp>S.AXON</stp>
        <stp>Low</stp>
        <stp/>
        <stp>T</stp>
        <tr r="H19" s="1"/>
      </tp>
      <tp>
        <v>-1.2937025553298407</v>
        <stp/>
        <stp>ContractData</stp>
        <stp>S.ORLY</stp>
        <stp>PerCentNetLastTrade</stp>
        <stp/>
        <stp>T</stp>
        <tr r="E73" s="1"/>
      </tp>
      <tp>
        <v>1743.64</v>
        <stp/>
        <stp>ContractData</stp>
        <stp>S.ASML</stp>
        <stp>Low</stp>
        <stp/>
        <stp>T</stp>
        <tr r="H17" s="1"/>
      </tp>
      <tp>
        <v>424.47</v>
        <stp/>
        <stp>ContractData</stp>
        <stp>S.AVGO</stp>
        <stp>Low</stp>
        <stp/>
        <stp>T</stp>
        <tr r="H18" s="1"/>
      </tp>
      <tp>
        <v>24.94</v>
        <stp/>
        <stp>ContractData</stp>
        <stp>S.CMCSA</stp>
        <stp>LastTrade</stp>
        <stp/>
        <stp>T</stp>
        <tr r="C25" s="1"/>
      </tp>
      <tp>
        <v>44.58</v>
        <stp/>
        <stp>ContractData</stp>
        <stp>S.EXC</stp>
        <stp>LastTrade</stp>
        <stp/>
        <stp>T</stp>
        <tr r="C36" s="1"/>
      </tp>
      <tp>
        <v>-0.94749491588093915</v>
        <stp/>
        <stp>ContractData</stp>
        <stp>S.ODFL</stp>
        <stp>PerCentNetLastTrade</stp>
        <stp/>
        <stp>T</stp>
        <tr r="E72" s="1"/>
      </tp>
      <tp>
        <v>406.42</v>
        <stp/>
        <stp>ContractData</stp>
        <stp>S.AMGN</stp>
        <stp>Low</stp>
        <stp/>
        <stp>T</stp>
        <tr r="H13" s="1"/>
      </tp>
      <tp>
        <v>527.06000000000006</v>
        <stp/>
        <stp>ContractData</stp>
        <stp>S.AMAT</stp>
        <stp>Low</stp>
        <stp/>
        <stp>T</stp>
        <tr r="H11" s="1"/>
      </tp>
      <tp>
        <v>273.60000000000002</v>
        <stp/>
        <stp>ContractData</stp>
        <stp>S.AMZN</stp>
        <stp>Low</stp>
        <stp/>
        <stp>T</stp>
        <tr r="H14" s="1"/>
      </tp>
      <tp>
        <v>321.3</v>
        <stp/>
        <stp>ContractData</stp>
        <stp>S.ALAB</stp>
        <stp>Low</stp>
        <stp/>
        <stp>T</stp>
        <tr r="H9" s="1"/>
      </tp>
      <tp>
        <v>217.24</v>
        <stp/>
        <stp>ContractData</stp>
        <stp>S.ALNY</stp>
        <stp>Low</stp>
        <stp/>
        <stp>T</stp>
        <tr r="H10" s="1"/>
      </tp>
      <tp>
        <v>177.43</v>
        <stp/>
        <stp>ContractData</stp>
        <stp>S.ABNB</stp>
        <stp>Low</stp>
        <stp/>
        <stp>T</stp>
        <tr r="H3" s="1"/>
      </tp>
      <tp>
        <v>304.61</v>
        <stp/>
        <stp>ContractData</stp>
        <stp>S.AAPL</stp>
        <stp>Low</stp>
        <stp/>
        <stp>T</stp>
        <tr r="H2" s="1"/>
      </tp>
      <tp>
        <v>262.14</v>
        <stp/>
        <stp>ContractData</stp>
        <stp>S.ADBE</stp>
        <stp>Low</stp>
        <stp/>
        <stp>T</stp>
        <tr r="H4" s="1"/>
      </tp>
      <tp>
        <v>246.51000000000002</v>
        <stp/>
        <stp>ContractData</stp>
        <stp>S.ADSK</stp>
        <stp>Low</stp>
        <stp/>
        <stp>T</stp>
        <tr r="H7" s="1"/>
      </tp>
      <tp>
        <v>1.369263337</v>
        <stp/>
        <stp>StudyData</stp>
        <stp>S.XEL</stp>
        <stp>StdDev</stp>
        <stp>InputChoice=Close,Period1=21</stp>
        <stp>STDDEV</stp>
        <stp>D</stp>
        <stp/>
        <stp>all</stp>
        <stp/>
        <stp/>
        <stp/>
        <stp>T</stp>
        <tr r="Q103" s="1"/>
      </tp>
      <tp>
        <v>17.204912893300001</v>
        <stp/>
        <stp>StudyData</stp>
        <stp>S.QQQ</stp>
        <stp>StdDev</stp>
        <stp>InputChoice=Close,Period1=21</stp>
        <stp>STDDEV</stp>
        <stp>D</stp>
        <stp/>
        <stp>all</stp>
        <stp/>
        <stp/>
        <stp/>
        <stp>T</stp>
        <tr r="Y18" s="2"/>
      </tp>
      <tp>
        <v>3.0470570910000001</v>
        <stp/>
        <stp>StudyData</stp>
        <stp>S.PDD</stp>
        <stp>StdDev</stp>
        <stp>InputChoice=Close,Period1=21</stp>
        <stp>STDDEV</stp>
        <stp>D</stp>
        <stp/>
        <stp>all</stp>
        <stp/>
        <stp/>
        <stp/>
        <stp>T</stp>
        <tr r="Q77" s="1"/>
      </tp>
      <tp>
        <v>2.3660050814</v>
        <stp/>
        <stp>StudyData</stp>
        <stp>S.PEP</stp>
        <stp>StdDev</stp>
        <stp>InputChoice=Close,Period1=21</stp>
        <stp>STDDEV</stp>
        <stp>D</stp>
        <stp/>
        <stp>all</stp>
        <stp/>
        <stp/>
        <stp/>
        <stp>T</stp>
        <tr r="Q78" s="1"/>
      </tp>
      <tp>
        <v>45.716528025400002</v>
        <stp/>
        <stp>StudyData</stp>
        <stp>S.STX</stp>
        <stp>StdDev</stp>
        <stp>InputChoice=Close,Period1=21</stp>
        <stp>STDDEV</stp>
        <stp>D</stp>
        <stp/>
        <stp>all</stp>
        <stp/>
        <stp/>
        <stp/>
        <stp>T</stp>
        <tr r="Q91" s="1"/>
      </tp>
      <tp>
        <v>21.118993460999999</v>
        <stp/>
        <stp>StudyData</stp>
        <stp>S.ROP</stp>
        <stp>StdDev</stp>
        <stp>InputChoice=Close,Period1=21</stp>
        <stp>STDDEV</stp>
        <stp>D</stp>
        <stp/>
        <stp>all</stp>
        <stp/>
        <stp/>
        <stp/>
        <stp>T</stp>
        <tr r="Q84" s="1"/>
      </tp>
      <tp>
        <v>9.3329832782000004</v>
        <stp/>
        <stp>StudyData</stp>
        <stp>S.TXN</stp>
        <stp>StdDev</stp>
        <stp>InputChoice=Close,Period1=21</stp>
        <stp>STDDEV</stp>
        <stp>D</stp>
        <stp/>
        <stp>all</stp>
        <stp/>
        <stp/>
        <stp/>
        <stp>T</stp>
        <tr r="Q97" s="1"/>
      </tp>
      <tp>
        <v>5.9085528154000002</v>
        <stp/>
        <stp>StudyData</stp>
        <stp>S.TRI</stp>
        <stp>StdDev</stp>
        <stp>InputChoice=Close,Period1=21</stp>
        <stp>STDDEV</stp>
        <stp>D</stp>
        <stp/>
        <stp>all</stp>
        <stp/>
        <stp/>
        <stp/>
        <stp>T</stp>
        <tr r="Q94" s="1"/>
      </tp>
      <tp>
        <v>24.221993023500001</v>
        <stp/>
        <stp>StudyData</stp>
        <stp>S.TER</stp>
        <stp>StdDev</stp>
        <stp>InputChoice=Close,Period1=21</stp>
        <stp>STDDEV</stp>
        <stp>D</stp>
        <stp/>
        <stp>all</stp>
        <stp/>
        <stp/>
        <stp/>
        <stp>T</stp>
        <tr r="Q92" s="1"/>
      </tp>
      <tp>
        <v>1.7414742106000001</v>
        <stp/>
        <stp>StudyData</stp>
        <stp>S.WMT</stp>
        <stp>StdDev</stp>
        <stp>InputChoice=Close,Period1=21</stp>
        <stp>STDDEV</stp>
        <stp>D</stp>
        <stp/>
        <stp>all</stp>
        <stp/>
        <stp/>
        <stp/>
        <stp>T</stp>
        <tr r="Q102" s="1"/>
      </tp>
      <tp>
        <v>41.364268295400002</v>
        <stp/>
        <stp>StudyData</stp>
        <stp>S.WDC</stp>
        <stp>StdDev</stp>
        <stp>InputChoice=Close,Period1=21</stp>
        <stp>STDDEV</stp>
        <stp>D</stp>
        <stp/>
        <stp>all</stp>
        <stp/>
        <stp/>
        <stp/>
        <stp>T</stp>
        <tr r="Q101" s="1"/>
      </tp>
      <tp>
        <v>0.65730432800000005</v>
        <stp/>
        <stp>StudyData</stp>
        <stp>S.WBD</stp>
        <stp>StdDev</stp>
        <stp>InputChoice=Close,Period1=21</stp>
        <stp>STDDEV</stp>
        <stp>D</stp>
        <stp/>
        <stp>all</stp>
        <stp/>
        <stp/>
        <stp/>
        <stp>T</stp>
        <tr r="Q99" s="1"/>
      </tp>
      <tp>
        <v>9.5961175538999992</v>
        <stp/>
        <stp>StudyData</stp>
        <stp>S.HON</stp>
        <stp>StdDev</stp>
        <stp>InputChoice=Close,Period1=21</stp>
        <stp>STDDEV</stp>
        <stp>D</stp>
        <stp/>
        <stp>all</stp>
        <stp/>
        <stp/>
        <stp/>
        <stp>T</stp>
        <tr r="Q45" s="1"/>
      </tp>
      <tp>
        <v>0.70191509969999999</v>
        <stp/>
        <stp>StudyData</stp>
        <stp>S.KHC</stp>
        <stp>StdDev</stp>
        <stp>InputChoice=Close,Period1=21</stp>
        <stp>STDDEV</stp>
        <stp>D</stp>
        <stp/>
        <stp>all</stp>
        <stp/>
        <stp/>
        <stp/>
        <stp>T</stp>
        <tr r="Q52" s="1"/>
      </tp>
      <tp>
        <v>0.63718805450000005</v>
        <stp/>
        <stp>StudyData</stp>
        <stp>S.KDP</stp>
        <stp>StdDev</stp>
        <stp>InputChoice=Close,Period1=21</stp>
        <stp>STDDEV</stp>
        <stp>D</stp>
        <stp/>
        <stp>all</stp>
        <stp/>
        <stp/>
        <stp/>
        <stp>T</stp>
        <tr r="Q51" s="1"/>
      </tp>
      <tp>
        <v>10.908993730800001</v>
        <stp/>
        <stp>StudyData</stp>
        <stp>S.MAR</stp>
        <stp>StdDev</stp>
        <stp>InputChoice=Close,Period1=21</stp>
        <stp>STDDEV</stp>
        <stp>D</stp>
        <stp/>
        <stp>all</stp>
        <stp/>
        <stp/>
        <stp/>
        <stp>T</stp>
        <tr r="Q57" s="1"/>
      </tp>
      <tp>
        <v>13.622885157000001</v>
        <stp/>
        <stp>StudyData</stp>
        <stp>S.LIN</stp>
        <stp>StdDev</stp>
        <stp>InputChoice=Close,Period1=21</stp>
        <stp>STDDEV</stp>
        <stp>D</stp>
        <stp/>
        <stp>all</stp>
        <stp/>
        <stp/>
        <stp/>
        <stp>T</stp>
        <tr r="Q54" s="1"/>
      </tp>
      <tp>
        <v>19.2348295908</v>
        <stp/>
        <stp>StudyData</stp>
        <stp>S.ARM</stp>
        <stp>StdDev</stp>
        <stp>InputChoice=Close,Period1=21</stp>
        <stp>STDDEV</stp>
        <stp>D</stp>
        <stp/>
        <stp>all</stp>
        <stp/>
        <stp/>
        <stp/>
        <stp>T</stp>
        <tr r="Q16" s="1"/>
      </tp>
      <tp>
        <v>31.445434242400001</v>
        <stp/>
        <stp>StudyData</stp>
        <stp>S.APP</stp>
        <stp>StdDev</stp>
        <stp>InputChoice=Close,Period1=21</stp>
        <stp>STDDEV</stp>
        <stp>D</stp>
        <stp/>
        <stp>all</stp>
        <stp/>
        <stp/>
        <stp/>
        <stp>T</stp>
        <tr r="Q15" s="1"/>
      </tp>
      <tp>
        <v>31.3492584585</v>
        <stp/>
        <stp>StudyData</stp>
        <stp>S.AMD</stp>
        <stp>StdDev</stp>
        <stp>InputChoice=Close,Period1=21</stp>
        <stp>STDDEV</stp>
        <stp>D</stp>
        <stp/>
        <stp>all</stp>
        <stp/>
        <stp/>
        <stp/>
        <stp>T</stp>
        <tr r="Q12" s="1"/>
      </tp>
      <tp>
        <v>10.599689081099999</v>
        <stp/>
        <stp>StudyData</stp>
        <stp>S.ADP</stp>
        <stp>StdDev</stp>
        <stp>InputChoice=Close,Period1=21</stp>
        <stp>STDDEV</stp>
        <stp>D</stp>
        <stp/>
        <stp>all</stp>
        <stp/>
        <stp/>
        <stp/>
        <stp>T</stp>
        <tr r="Q6" s="1"/>
      </tp>
      <tp>
        <v>10.080786354000001</v>
        <stp/>
        <stp>StudyData</stp>
        <stp>S.ADI</stp>
        <stp>StdDev</stp>
        <stp>InputChoice=Close,Period1=21</stp>
        <stp>STDDEV</stp>
        <stp>D</stp>
        <stp/>
        <stp>all</stp>
        <stp/>
        <stp/>
        <stp/>
        <stp>T</stp>
        <tr r="Q5" s="1"/>
      </tp>
      <tp>
        <v>3.6529170774000002</v>
        <stp/>
        <stp>StudyData</stp>
        <stp>S.AEP</stp>
        <stp>StdDev</stp>
        <stp>InputChoice=Close,Period1=21</stp>
        <stp>STDDEV</stp>
        <stp>D</stp>
        <stp/>
        <stp>all</stp>
        <stp/>
        <stp/>
        <stp/>
        <stp>T</stp>
        <tr r="Q8" s="1"/>
      </tp>
      <tp>
        <v>0.94688748980000004</v>
        <stp/>
        <stp>StudyData</stp>
        <stp>S.CSX</stp>
        <stp>StdDev</stp>
        <stp>InputChoice=Close,Period1=21</stp>
        <stp>STDDEV</stp>
        <stp>D</stp>
        <stp/>
        <stp>all</stp>
        <stp/>
        <stp/>
        <stp/>
        <stp>T</stp>
        <tr r="Q31" s="1"/>
      </tp>
      <tp>
        <v>7.5320708412000004</v>
        <stp/>
        <stp>StudyData</stp>
        <stp>S.CEG</stp>
        <stp>StdDev</stp>
        <stp>InputChoice=Close,Period1=21</stp>
        <stp>STDDEV</stp>
        <stp>D</stp>
        <stp/>
        <stp>all</stp>
        <stp/>
        <stp/>
        <stp/>
        <stp>T</stp>
        <tr r="Q24" s="1"/>
      </tp>
      <tp>
        <v>2.4459028632000002</v>
        <stp/>
        <stp>StudyData</stp>
        <stp>S.BKR</stp>
        <stp>StdDev</stp>
        <stp>InputChoice=Close,Period1=21</stp>
        <stp>STDDEV</stp>
        <stp>D</stp>
        <stp/>
        <stp>all</stp>
        <stp/>
        <stp/>
        <stp/>
        <stp>T</stp>
        <tr r="Q21" s="1"/>
      </tp>
      <tp>
        <v>0.78193028200000003</v>
        <stp/>
        <stp>StudyData</stp>
        <stp>S.EXC</stp>
        <stp>StdDev</stp>
        <stp>InputChoice=Close,Period1=21</stp>
        <stp>STDDEV</stp>
        <stp>D</stp>
        <stp/>
        <stp>all</stp>
        <stp/>
        <stp/>
        <stp/>
        <stp>T</stp>
        <tr r="Q36" s="1"/>
      </tp>
      <tp>
        <v>1.3589122968</v>
        <stp/>
        <stp>StudyData</stp>
        <stp>S.FER</stp>
        <stp>StdDev</stp>
        <stp>InputChoice=Close,Period1=21</stp>
        <stp>STDDEV</stp>
        <stp>D</stp>
        <stp/>
        <stp>all</stp>
        <stp/>
        <stp/>
        <stp/>
        <stp>T</stp>
        <tr r="Q39" s="1"/>
      </tp>
      <tp>
        <v>3199295.0866479999</v>
        <stp/>
        <stp>ContractData</stp>
        <stp>S.WDC</stp>
        <stp>T_CVol</stp>
        <stp/>
        <stp>T</stp>
        <tr r="M101" s="1"/>
      </tp>
      <tp>
        <v>1692586.3869680001</v>
        <stp/>
        <stp>ContractData</stp>
        <stp>S.EXC</stp>
        <stp>T_CVol</stp>
        <stp/>
        <stp>T</stp>
        <tr r="M36" s="1"/>
      </tp>
      <tp>
        <v>5317264.884699</v>
        <stp/>
        <stp>ContractData</stp>
        <stp>S.KHC</stp>
        <stp>T_CVol</stp>
        <stp/>
        <stp>T</stp>
        <tr r="M52" s="1"/>
      </tp>
      <tp>
        <v>355.17</v>
        <stp/>
        <stp>ContractData</stp>
        <stp>S.GOOGL</stp>
        <stp>Open</stp>
        <stp/>
        <stp>T</stp>
        <tr r="F44" s="1"/>
      </tp>
      <tp>
        <v>-2.1298446151098411</v>
        <stp/>
        <stp>ContractData</stp>
        <stp>S.NVDA</stp>
        <stp>PerCentNetLastTrade</stp>
        <stp/>
        <stp>T</stp>
        <tr r="E70" s="1"/>
      </tp>
      <tp>
        <v>-1.818864461223979</v>
        <stp/>
        <stp>ContractData</stp>
        <stp>S.NXPI</stp>
        <stp>PerCentNetLastTrade</stp>
        <stp/>
        <stp>T</stp>
        <tr r="E71" s="1"/>
      </tp>
      <tp>
        <v>1.2004316158618829</v>
        <stp/>
        <stp>ContractData</stp>
        <stp>S.NFLX</stp>
        <stp>PerCentNetLastTrade</stp>
        <stp/>
        <stp>T</stp>
        <tr r="E69" s="1"/>
      </tp>
      <tp>
        <v>0.38303984678406128</v>
        <stp/>
        <stp>ContractData</stp>
        <stp>S.NBIS</stp>
        <stp>PerCentNetLastTrade</stp>
        <stp/>
        <stp>T</stp>
        <tr r="E68" s="1"/>
      </tp>
      <tp t="s">
        <v>CADENCE DESIGN SYS</v>
        <stp/>
        <stp>ContractData</stp>
        <stp>S.CDNS</stp>
        <stp>LongDescription</stp>
        <stp/>
        <stp>T</stp>
        <tr r="B23" s="1"/>
      </tp>
      <tp t="s">
        <v>COCA-COLA EUROPACIFI</v>
        <stp/>
        <stp>ContractData</stp>
        <stp>S.CCEP</stp>
        <stp>LongDescription</stp>
        <stp/>
        <stp>T</stp>
        <tr r="B22" s="1"/>
      </tp>
      <tp t="s">
        <v>COSTCO WHOLESALE</v>
        <stp/>
        <stp>ContractData</stp>
        <stp>S.COST</stp>
        <stp>LongDescription</stp>
        <stp/>
        <stp>T</stp>
        <tr r="B26" s="1"/>
      </tp>
      <tp t="s">
        <v>Cintas Corp</v>
        <stp/>
        <stp>ContractData</stp>
        <stp>S.CTAS</stp>
        <stp>LongDescription</stp>
        <stp/>
        <stp>T</stp>
        <tr r="B32" s="1"/>
      </tp>
      <tp t="s">
        <v>COPART, INC.</v>
        <stp/>
        <stp>ContractData</stp>
        <stp>S.CPRT</stp>
        <stp>LongDescription</stp>
        <stp/>
        <stp>T</stp>
        <tr r="R23" s="2"/>
        <tr r="B27" s="1"/>
      </tp>
      <tp t="s">
        <v>COREWEAVE CL A CS</v>
        <stp/>
        <stp>ContractData</stp>
        <stp>S.CRWV</stp>
        <stp>LongDescription</stp>
        <stp/>
        <stp>T</stp>
        <tr r="H6" s="2"/>
        <tr r="B29" s="1"/>
      </tp>
      <tp t="s">
        <v>CROWDSTRIKE HLD CM A</v>
        <stp/>
        <stp>ContractData</stp>
        <stp>S.CRWD</stp>
        <stp>LongDescription</stp>
        <stp/>
        <stp>T</stp>
        <tr r="I34" s="2"/>
        <tr r="O34" s="2"/>
        <tr r="H10" s="2"/>
        <tr r="C6" s="2"/>
        <tr r="B28" s="1"/>
      </tp>
      <tp t="s">
        <v>CISCO SYSTEMS INC.</v>
        <stp/>
        <stp>ContractData</stp>
        <stp>S.CSCO</stp>
        <stp>LongDescription</stp>
        <stp/>
        <stp>T</stp>
        <tr r="B30" s="1"/>
      </tp>
      <tp t="s">
        <v>MICRON TECHNOLOGY</v>
        <stp/>
        <stp>ContractData</stp>
        <stp>S.MU</stp>
        <stp>LongDescription</stp>
        <stp/>
        <stp>T</stp>
        <tr r="R5" s="2"/>
        <tr r="B67" s="1"/>
      </tp>
      <tp>
        <v>90.504236412481916</v>
        <stp/>
        <stp>StudyData</stp>
        <stp>S.TER</stp>
        <stp>PCB</stp>
        <stp>BaseType=Index,Index=1</stp>
        <stp>Close</stp>
        <stp>A</stp>
        <stp>0</stp>
        <stp>all</stp>
        <stp/>
        <stp/>
        <stp/>
        <stp>T</stp>
        <tr r="L92" s="1"/>
      </tp>
      <tp>
        <v>0.28556664581577185</v>
        <stp/>
        <stp>StudyData</stp>
        <stp>S.TER</stp>
        <stp>PCB</stp>
        <stp>BaseType=Index,Index=1</stp>
        <stp>Close</stp>
        <stp>M</stp>
        <stp>0</stp>
        <stp>all</stp>
        <stp/>
        <stp/>
        <stp/>
        <stp>T</stp>
        <tr r="J92" s="1"/>
      </tp>
      <tp>
        <v>-23.788855820105823</v>
        <stp/>
        <stp>StudyData</stp>
        <stp>S.TER</stp>
        <stp>PCB</stp>
        <stp>BaseType=Index,Index=1</stp>
        <stp>Close</stp>
        <stp>Q</stp>
        <stp>0</stp>
        <stp>all</stp>
        <stp/>
        <stp/>
        <stp/>
        <stp>T</stp>
        <tr r="K92" s="1"/>
      </tp>
      <tp>
        <v>-2.7866388969444502</v>
        <stp/>
        <stp>StudyData</stp>
        <stp>S.TER</stp>
        <stp>PCB</stp>
        <stp>BaseType=Index,Index=1</stp>
        <stp>Close</stp>
        <stp>W</stp>
        <stp>0</stp>
        <stp>all</stp>
        <stp/>
        <stp/>
        <stp/>
        <stp>T</stp>
        <tr r="I92" s="1"/>
      </tp>
      <tp>
        <v>11.671609076843726</v>
        <stp/>
        <stp>StudyData</stp>
        <stp>S.MAR</stp>
        <stp>PCB</stp>
        <stp>BaseType=Index,Index=1</stp>
        <stp>Close</stp>
        <stp>A</stp>
        <stp>0</stp>
        <stp>all</stp>
        <stp/>
        <stp/>
        <stp/>
        <stp>T</stp>
        <tr r="L57" s="1"/>
      </tp>
      <tp>
        <v>-7.075610868224123</v>
        <stp/>
        <stp>StudyData</stp>
        <stp>S.MAR</stp>
        <stp>PCB</stp>
        <stp>BaseType=Index,Index=1</stp>
        <stp>Close</stp>
        <stp>M</stp>
        <stp>0</stp>
        <stp>all</stp>
        <stp/>
        <stp/>
        <stp/>
        <stp>T</stp>
        <tr r="J57" s="1"/>
      </tp>
      <tp>
        <v>-2.107880534599202</v>
        <stp/>
        <stp>StudyData</stp>
        <stp>S.MAR</stp>
        <stp>PCB</stp>
        <stp>BaseType=Index,Index=1</stp>
        <stp>Close</stp>
        <stp>W</stp>
        <stp>0</stp>
        <stp>all</stp>
        <stp/>
        <stp/>
        <stp/>
        <stp>T</stp>
        <tr r="I57" s="1"/>
      </tp>
      <tp>
        <v>-6.5139372352195259</v>
        <stp/>
        <stp>StudyData</stp>
        <stp>S.MAR</stp>
        <stp>PCB</stp>
        <stp>BaseType=Index,Index=1</stp>
        <stp>Close</stp>
        <stp>Q</stp>
        <stp>0</stp>
        <stp>all</stp>
        <stp/>
        <stp/>
        <stp/>
        <stp>T</stp>
        <tr r="K57" s="1"/>
      </tp>
      <tp>
        <v>5.0752190444701606</v>
        <stp/>
        <stp>StudyData</stp>
        <stp>S.BKR</stp>
        <stp>PCB</stp>
        <stp>BaseType=Index,Index=1</stp>
        <stp>Close</stp>
        <stp>M</stp>
        <stp>0</stp>
        <stp>all</stp>
        <stp/>
        <stp/>
        <stp/>
        <stp>T</stp>
        <tr r="J21" s="1"/>
      </tp>
      <tp>
        <v>39.569609134826536</v>
        <stp/>
        <stp>StudyData</stp>
        <stp>S.BKR</stp>
        <stp>PCB</stp>
        <stp>BaseType=Index,Index=1</stp>
        <stp>Close</stp>
        <stp>A</stp>
        <stp>0</stp>
        <stp>all</stp>
        <stp/>
        <stp/>
        <stp/>
        <stp>T</stp>
        <tr r="L21" s="1"/>
      </tp>
      <tp>
        <v>3.2656376929325717</v>
        <stp/>
        <stp>StudyData</stp>
        <stp>S.BKR</stp>
        <stp>PCB</stp>
        <stp>BaseType=Index,Index=1</stp>
        <stp>Close</stp>
        <stp>W</stp>
        <stp>0</stp>
        <stp>all</stp>
        <stp/>
        <stp/>
        <stp/>
        <stp>T</stp>
        <tr r="I21" s="1"/>
      </tp>
      <tp>
        <v>14.522522522522527</v>
        <stp/>
        <stp>StudyData</stp>
        <stp>S.BKR</stp>
        <stp>PCB</stp>
        <stp>BaseType=Index,Index=1</stp>
        <stp>Close</stp>
        <stp>Q</stp>
        <stp>0</stp>
        <stp>all</stp>
        <stp/>
        <stp/>
        <stp/>
        <stp>T</stp>
        <tr r="K21" s="1"/>
      </tp>
      <tp>
        <v>1.4858381055564276</v>
        <stp/>
        <stp>StudyData</stp>
        <stp>S.FER</stp>
        <stp>PCB</stp>
        <stp>BaseType=Index,Index=1</stp>
        <stp>Close</stp>
        <stp>A</stp>
        <stp>0</stp>
        <stp>all</stp>
        <stp/>
        <stp/>
        <stp/>
        <stp>T</stp>
        <tr r="L39" s="1"/>
      </tp>
      <tp>
        <v>0.72196620583719373</v>
        <stp/>
        <stp>StudyData</stp>
        <stp>S.FER</stp>
        <stp>PCB</stp>
        <stp>BaseType=Index,Index=1</stp>
        <stp>Close</stp>
        <stp>M</stp>
        <stp>0</stp>
        <stp>all</stp>
        <stp/>
        <stp/>
        <stp/>
        <stp>T</stp>
        <tr r="J39" s="1"/>
      </tp>
      <tp>
        <v>-4.4308409852791018</v>
        <stp/>
        <stp>StudyData</stp>
        <stp>S.FER</stp>
        <stp>PCB</stp>
        <stp>BaseType=Index,Index=1</stp>
        <stp>Close</stp>
        <stp>Q</stp>
        <stp>0</stp>
        <stp>all</stp>
        <stp/>
        <stp/>
        <stp/>
        <stp>T</stp>
        <tr r="K39" s="1"/>
      </tp>
      <tp>
        <v>-1.4133213050669038</v>
        <stp/>
        <stp>StudyData</stp>
        <stp>S.FER</stp>
        <stp>PCB</stp>
        <stp>BaseType=Index,Index=1</stp>
        <stp>Close</stp>
        <stp>W</stp>
        <stp>0</stp>
        <stp>all</stp>
        <stp/>
        <stp/>
        <stp/>
        <stp>T</stp>
        <tr r="I39" s="1"/>
      </tp>
      <tp t="s">
        <v>BOOKING HOLDINGS INC</v>
        <stp/>
        <stp>ContractData</stp>
        <stp>S.BKNG</stp>
        <stp>LongDescription</stp>
        <stp/>
        <stp>T</stp>
        <tr r="B20" s="1"/>
      </tp>
      <tp t="s">
        <v>Adobe Inc.</v>
        <stp/>
        <stp>ContractData</stp>
        <stp>S.ADBE</stp>
        <stp>LongDescription</stp>
        <stp/>
        <stp>T</stp>
        <tr r="M9" s="2"/>
        <tr r="R25" s="2"/>
        <tr r="B4" s="1"/>
      </tp>
      <tp t="s">
        <v>Autodesk Inc</v>
        <stp/>
        <stp>ContractData</stp>
        <stp>S.ADSK</stp>
        <stp>LongDescription</stp>
        <stp/>
        <stp>T</stp>
        <tr r="M10" s="2"/>
        <tr r="B7" s="1"/>
      </tp>
      <tp t="s">
        <v>APPLE INC.</v>
        <stp/>
        <stp>ContractData</stp>
        <stp>S.AAPL</stp>
        <stp>LongDescription</stp>
        <stp/>
        <stp>T</stp>
        <tr r="B2" s="1"/>
      </tp>
      <tp t="s">
        <v>Airbnb, Inc. Class A</v>
        <stp/>
        <stp>ContractData</stp>
        <stp>S.ABNB</stp>
        <stp>LongDescription</stp>
        <stp/>
        <stp>T</stp>
        <tr r="H9" s="2"/>
        <tr r="I37" s="2"/>
        <tr r="O31" s="2"/>
        <tr r="C33" s="2"/>
        <tr r="M12" s="2"/>
        <tr r="B3" s="1"/>
      </tp>
      <tp t="s">
        <v>Astera Labs, Inc.</v>
        <stp/>
        <stp>ContractData</stp>
        <stp>S.ALAB</stp>
        <stp>LongDescription</stp>
        <stp/>
        <stp>T</stp>
        <tr r="M20" s="2"/>
        <tr r="B9" s="1"/>
      </tp>
      <tp t="s">
        <v>ALNYLAM PHARMACEUT</v>
        <stp/>
        <stp>ContractData</stp>
        <stp>S.ALNY</stp>
        <stp>LongDescription</stp>
        <stp/>
        <stp>T</stp>
        <tr r="M26" s="2"/>
        <tr r="R19" s="2"/>
        <tr r="B10" s="1"/>
      </tp>
      <tp t="s">
        <v>AMGEN</v>
        <stp/>
        <stp>ContractData</stp>
        <stp>S.AMGN</stp>
        <stp>LongDescription</stp>
        <stp/>
        <stp>T</stp>
        <tr r="B13" s="1"/>
      </tp>
      <tp t="s">
        <v>APPLIED MATERIALS</v>
        <stp/>
        <stp>ContractData</stp>
        <stp>S.AMAT</stp>
        <stp>LongDescription</stp>
        <stp/>
        <stp>T</stp>
        <tr r="B11" s="1"/>
      </tp>
      <tp t="s">
        <v>Amazon.com Inc</v>
        <stp/>
        <stp>ContractData</stp>
        <stp>S.AMZN</stp>
        <stp>LongDescription</stp>
        <stp/>
        <stp>T</stp>
        <tr r="B14" s="1"/>
      </tp>
      <tp t="s">
        <v>Broadcom Inc.</v>
        <stp/>
        <stp>ContractData</stp>
        <stp>S.AVGO</stp>
        <stp>LongDescription</stp>
        <stp/>
        <stp>T</stp>
        <tr r="B18" s="1"/>
      </tp>
      <tp t="s">
        <v>ASML HLDG NY REG</v>
        <stp/>
        <stp>ContractData</stp>
        <stp>S.ASML</stp>
        <stp>LongDescription</stp>
        <stp/>
        <stp>T</stp>
        <tr r="B17" s="1"/>
      </tp>
      <tp t="s">
        <v>AXON ENTERPRISE, INC</v>
        <stp/>
        <stp>ContractData</stp>
        <stp>S.AXON</stp>
        <stp>LongDescription</stp>
        <stp/>
        <stp>T</stp>
        <tr r="C8" s="2"/>
        <tr r="B19" s="1"/>
      </tp>
      <tp>
        <v>284.44428571430001</v>
        <stp/>
        <stp>StudyData</stp>
        <stp>S.TXN</stp>
        <stp>MA</stp>
        <stp>InputChoice=Close,MAType=Sim,Period=21</stp>
        <stp>MA</stp>
        <stp>D</stp>
        <stp/>
        <stp>all</stp>
        <stp/>
        <stp/>
        <stp/>
        <stp>T</stp>
        <tr r="P97" s="1"/>
      </tp>
      <tp>
        <v>46.275714285699998</v>
        <stp/>
        <stp>StudyData</stp>
        <stp>S.EXC</stp>
        <stp>MA</stp>
        <stp>InputChoice=Close,MAType=Sim,Period=21</stp>
        <stp>MA</stp>
        <stp>D</stp>
        <stp/>
        <stp>all</stp>
        <stp/>
        <stp/>
        <stp/>
        <stp>T</stp>
        <tr r="P36" s="1"/>
      </tp>
      <tp>
        <v>-3.853121516164995</v>
        <stp/>
        <stp>StudyData</stp>
        <stp>S.PEP</stp>
        <stp>PCB</stp>
        <stp>BaseType=Index,Index=1</stp>
        <stp>Close</stp>
        <stp>A</stp>
        <stp>0</stp>
        <stp>all</stp>
        <stp/>
        <stp/>
        <stp/>
        <stp>T</stp>
        <tr r="L78" s="1"/>
      </tp>
      <tp>
        <v>-1.1249641731155009</v>
        <stp/>
        <stp>StudyData</stp>
        <stp>S.PEP</stp>
        <stp>PCB</stp>
        <stp>BaseType=Index,Index=1</stp>
        <stp>Close</stp>
        <stp>M</stp>
        <stp>0</stp>
        <stp>all</stp>
        <stp/>
        <stp/>
        <stp/>
        <stp>T</stp>
        <tr r="J78" s="1"/>
      </tp>
      <tp>
        <v>1.9128508124076833</v>
        <stp/>
        <stp>StudyData</stp>
        <stp>S.PEP</stp>
        <stp>PCB</stp>
        <stp>BaseType=Index,Index=1</stp>
        <stp>Close</stp>
        <stp>Q</stp>
        <stp>0</stp>
        <stp>all</stp>
        <stp/>
        <stp/>
        <stp/>
        <stp>T</stp>
        <tr r="K78" s="1"/>
      </tp>
      <tp>
        <v>-0.74090058984318874</v>
        <stp/>
        <stp>StudyData</stp>
        <stp>S.PEP</stp>
        <stp>PCB</stp>
        <stp>BaseType=Index,Index=1</stp>
        <stp>Close</stp>
        <stp>W</stp>
        <stp>0</stp>
        <stp>all</stp>
        <stp/>
        <stp/>
        <stp/>
        <stp>T</stp>
        <tr r="I78" s="1"/>
      </tp>
      <tp>
        <v>2.3037477357961</v>
        <stp/>
        <stp>StudyData</stp>
        <stp>S.ROP</stp>
        <stp>PCB</stp>
        <stp>BaseType=Index,Index=1</stp>
        <stp>Close</stp>
        <stp>M</stp>
        <stp>0</stp>
        <stp>all</stp>
        <stp/>
        <stp/>
        <stp/>
        <stp>T</stp>
        <tr r="J84" s="1"/>
      </tp>
      <tp>
        <v>-9.9139577202165636</v>
        <stp/>
        <stp>StudyData</stp>
        <stp>S.ROP</stp>
        <stp>PCB</stp>
        <stp>BaseType=Index,Index=1</stp>
        <stp>Close</stp>
        <stp>A</stp>
        <stp>0</stp>
        <stp>all</stp>
        <stp/>
        <stp/>
        <stp/>
        <stp>T</stp>
        <tr r="L84" s="1"/>
      </tp>
      <tp>
        <v>18.502319808504982</v>
        <stp/>
        <stp>StudyData</stp>
        <stp>S.ROP</stp>
        <stp>PCB</stp>
        <stp>BaseType=Index,Index=1</stp>
        <stp>Close</stp>
        <stp>Q</stp>
        <stp>0</stp>
        <stp>all</stp>
        <stp/>
        <stp/>
        <stp/>
        <stp>T</stp>
        <tr r="K84" s="1"/>
      </tp>
      <tp>
        <v>-0.31075201988812928</v>
        <stp/>
        <stp>StudyData</stp>
        <stp>S.ROP</stp>
        <stp>PCB</stp>
        <stp>BaseType=Index,Index=1</stp>
        <stp>Close</stp>
        <stp>W</stp>
        <stp>0</stp>
        <stp>all</stp>
        <stp/>
        <stp/>
        <stp/>
        <stp>T</stp>
        <tr r="I84" s="1"/>
      </tp>
      <tp>
        <v>4.2127811495894312</v>
        <stp/>
        <stp>StudyData</stp>
        <stp>S.KDP</stp>
        <stp>PCB</stp>
        <stp>BaseType=Index,Index=1</stp>
        <stp>Close</stp>
        <stp>A</stp>
        <stp>0</stp>
        <stp>all</stp>
        <stp/>
        <stp/>
        <stp/>
        <stp>T</stp>
        <tr r="L51" s="1"/>
      </tp>
      <tp>
        <v>-6.2017994858611818</v>
        <stp/>
        <stp>StudyData</stp>
        <stp>S.KDP</stp>
        <stp>PCB</stp>
        <stp>BaseType=Index,Index=1</stp>
        <stp>Close</stp>
        <stp>M</stp>
        <stp>0</stp>
        <stp>all</stp>
        <stp/>
        <stp/>
        <stp/>
        <stp>T</stp>
        <tr r="J51" s="1"/>
      </tp>
      <tp>
        <v>-10.815765352887265</v>
        <stp/>
        <stp>StudyData</stp>
        <stp>S.KDP</stp>
        <stp>PCB</stp>
        <stp>BaseType=Index,Index=1</stp>
        <stp>Close</stp>
        <stp>Q</stp>
        <stp>0</stp>
        <stp>all</stp>
        <stp/>
        <stp/>
        <stp/>
        <stp>T</stp>
        <tr r="K51" s="1"/>
      </tp>
      <tp>
        <v>-2.7324225258247257</v>
        <stp/>
        <stp>StudyData</stp>
        <stp>S.KDP</stp>
        <stp>PCB</stp>
        <stp>BaseType=Index,Index=1</stp>
        <stp>Close</stp>
        <stp>W</stp>
        <stp>0</stp>
        <stp>all</stp>
        <stp/>
        <stp/>
        <stp/>
        <stp>T</stp>
        <tr r="I51" s="1"/>
      </tp>
      <tp>
        <v>-1.170703575547867</v>
        <stp/>
        <stp>StudyData</stp>
        <stp>S.APP</stp>
        <stp>PCB</stp>
        <stp>BaseType=Index,Index=1</stp>
        <stp>Close</stp>
        <stp>W</stp>
        <stp>0</stp>
        <stp>all</stp>
        <stp/>
        <stp/>
        <stp/>
        <stp>T</stp>
        <tr r="I15" s="1"/>
      </tp>
      <tp>
        <v>5.489250864984645</v>
        <stp/>
        <stp>StudyData</stp>
        <stp>S.ADP</stp>
        <stp>PCB</stp>
        <stp>BaseType=Index,Index=1</stp>
        <stp>Close</stp>
        <stp>A</stp>
        <stp>0</stp>
        <stp>all</stp>
        <stp/>
        <stp/>
        <stp/>
        <stp>T</stp>
        <tr r="L6" s="1"/>
      </tp>
      <tp>
        <v>6.3741219321828062</v>
        <stp/>
        <stp>StudyData</stp>
        <stp>S.AEP</stp>
        <stp>PCB</stp>
        <stp>BaseType=Index,Index=1</stp>
        <stp>Close</stp>
        <stp>A</stp>
        <stp>0</stp>
        <stp>all</stp>
        <stp/>
        <stp/>
        <stp/>
        <stp>T</stp>
        <tr r="L8" s="1"/>
      </tp>
      <tp>
        <v>-33.478252430953169</v>
        <stp/>
        <stp>StudyData</stp>
        <stp>S.APP</stp>
        <stp>PCB</stp>
        <stp>BaseType=Index,Index=1</stp>
        <stp>Close</stp>
        <stp>Q</stp>
        <stp>0</stp>
        <stp>all</stp>
        <stp/>
        <stp/>
        <stp/>
        <stp>T</stp>
        <tr r="K15" s="1"/>
      </tp>
      <tp>
        <v>1.8351722585003543</v>
        <stp/>
        <stp>StudyData</stp>
        <stp>S.ADP</stp>
        <stp>PCB</stp>
        <stp>BaseType=Index,Index=1</stp>
        <stp>Close</stp>
        <stp>M</stp>
        <stp>0</stp>
        <stp>all</stp>
        <stp/>
        <stp/>
        <stp/>
        <stp>T</stp>
        <tr r="J6" s="1"/>
      </tp>
      <tp>
        <v>-4.0594446617129538</v>
        <stp/>
        <stp>StudyData</stp>
        <stp>S.AEP</stp>
        <stp>PCB</stp>
        <stp>BaseType=Index,Index=1</stp>
        <stp>Close</stp>
        <stp>M</stp>
        <stp>0</stp>
        <stp>all</stp>
        <stp/>
        <stp/>
        <stp/>
        <stp>T</stp>
        <tr r="J8" s="1"/>
      </tp>
      <tp>
        <v>21.165438713998661</v>
        <stp/>
        <stp>StudyData</stp>
        <stp>S.ADP</stp>
        <stp>PCB</stp>
        <stp>BaseType=Index,Index=1</stp>
        <stp>Close</stp>
        <stp>Q</stp>
        <stp>0</stp>
        <stp>all</stp>
        <stp/>
        <stp/>
        <stp/>
        <stp>T</stp>
        <tr r="K6" s="1"/>
      </tp>
      <tp>
        <v>-10.342811198011844</v>
        <stp/>
        <stp>StudyData</stp>
        <stp>S.AEP</stp>
        <stp>PCB</stp>
        <stp>BaseType=Index,Index=1</stp>
        <stp>Close</stp>
        <stp>Q</stp>
        <stp>0</stp>
        <stp>all</stp>
        <stp/>
        <stp/>
        <stp/>
        <stp>T</stp>
        <tr r="K8" s="1"/>
      </tp>
      <tp>
        <v>1.1057054400718545E-2</v>
        <stp/>
        <stp>StudyData</stp>
        <stp>S.ADP</stp>
        <stp>PCB</stp>
        <stp>BaseType=Index,Index=1</stp>
        <stp>Close</stp>
        <stp>W</stp>
        <stp>0</stp>
        <stp>all</stp>
        <stp/>
        <stp/>
        <stp/>
        <stp>T</stp>
        <tr r="I6" s="1"/>
      </tp>
      <tp>
        <v>-2.4417402370158334</v>
        <stp/>
        <stp>StudyData</stp>
        <stp>S.AEP</stp>
        <stp>PCB</stp>
        <stp>BaseType=Index,Index=1</stp>
        <stp>Close</stp>
        <stp>W</stp>
        <stp>0</stp>
        <stp>all</stp>
        <stp/>
        <stp/>
        <stp/>
        <stp>T</stp>
        <tr r="I8" s="1"/>
      </tp>
      <tp>
        <v>-49.134783770146328</v>
        <stp/>
        <stp>StudyData</stp>
        <stp>S.APP</stp>
        <stp>PCB</stp>
        <stp>BaseType=Index,Index=1</stp>
        <stp>Close</stp>
        <stp>A</stp>
        <stp>0</stp>
        <stp>all</stp>
        <stp/>
        <stp/>
        <stp/>
        <stp>T</stp>
        <tr r="L15" s="1"/>
      </tp>
      <tp>
        <v>-13.427633240717357</v>
        <stp/>
        <stp>StudyData</stp>
        <stp>S.APP</stp>
        <stp>PCB</stp>
        <stp>BaseType=Index,Index=1</stp>
        <stp>Close</stp>
        <stp>M</stp>
        <stp>0</stp>
        <stp>all</stp>
        <stp/>
        <stp/>
        <stp/>
        <stp>T</stp>
        <tr r="J15" s="1"/>
      </tp>
      <tp t="s">
        <v>GE HEALTHCARE CM</v>
        <stp/>
        <stp>ContractData</stp>
        <stp>S.GEHC</stp>
        <stp>LongDescription</stp>
        <stp/>
        <stp>T</stp>
        <tr r="B41" s="1"/>
      </tp>
      <tp t="s">
        <v>ALPHABET CL C CAP</v>
        <stp/>
        <stp>ContractData</stp>
        <stp>S.GOOG</stp>
        <stp>LongDescription</stp>
        <stp/>
        <stp>T</stp>
        <tr r="B43" s="1"/>
      </tp>
      <tp t="s">
        <v>GILEAD SCIENCES, INC</v>
        <stp/>
        <stp>ContractData</stp>
        <stp>S.GILD</stp>
        <stp>LongDescription</stp>
        <stp/>
        <stp>T</stp>
        <tr r="B42" s="1"/>
      </tp>
      <tp t="s">
        <v>DIAMONDBACK ENERGY</v>
        <stp/>
        <stp>ContractData</stp>
        <stp>S.FANG</stp>
        <stp>LongDescription</stp>
        <stp/>
        <stp>T</stp>
        <tr r="C9" s="2"/>
        <tr r="I31" s="2"/>
        <tr r="B37" s="1"/>
      </tp>
      <tp t="s">
        <v>Fastenal Co</v>
        <stp/>
        <stp>ContractData</stp>
        <stp>S.FAST</stp>
        <stp>LongDescription</stp>
        <stp/>
        <stp>T</stp>
        <tr r="O37" s="2"/>
        <tr r="B38" s="1"/>
      </tp>
      <tp t="s">
        <v>Fortinet, Inc.</v>
        <stp/>
        <stp>ContractData</stp>
        <stp>S.FTNT</stp>
        <stp>LongDescription</stp>
        <stp/>
        <stp>T</stp>
        <tr r="C13" s="2"/>
        <tr r="B40" s="1"/>
      </tp>
      <tp t="s">
        <v>COMCAST CORP A</v>
        <stp/>
        <stp>ContractData</stp>
        <stp>S.CMCSA</stp>
        <stp>LongDescription</stp>
        <stp/>
        <stp>T</stp>
        <tr r="B25" s="1"/>
      </tp>
      <tp>
        <v>0.22482014388489208</v>
        <stp/>
        <stp>StudyData</stp>
        <stp>S.WMT</stp>
        <stp>PCB</stp>
        <stp>BaseType=Index,Index=1</stp>
        <stp>Close</stp>
        <stp>M</stp>
        <stp>0</stp>
        <stp>all</stp>
        <stp/>
        <stp/>
        <stp/>
        <stp>T</stp>
        <tr r="J102" s="1"/>
      </tp>
      <tp>
        <v>3.5903419800741639E-2</v>
        <stp/>
        <stp>StudyData</stp>
        <stp>S.WMT</stp>
        <stp>PCB</stp>
        <stp>BaseType=Index,Index=1</stp>
        <stp>Close</stp>
        <stp>A</stp>
        <stp>0</stp>
        <stp>all</stp>
        <stp/>
        <stp/>
        <stp/>
        <stp>T</stp>
        <tr r="L102" s="1"/>
      </tp>
      <tp>
        <v>-1.5980928836305865</v>
        <stp/>
        <stp>StudyData</stp>
        <stp>S.WMT</stp>
        <stp>PCB</stp>
        <stp>BaseType=Index,Index=1</stp>
        <stp>Close</stp>
        <stp>Q</stp>
        <stp>0</stp>
        <stp>all</stp>
        <stp/>
        <stp/>
        <stp/>
        <stp>T</stp>
        <tr r="K102" s="1"/>
      </tp>
      <tp>
        <v>-0.35762181493071582</v>
        <stp/>
        <stp>StudyData</stp>
        <stp>S.WMT</stp>
        <stp>PCB</stp>
        <stp>BaseType=Index,Index=1</stp>
        <stp>Close</stp>
        <stp>W</stp>
        <stp>0</stp>
        <stp>all</stp>
        <stp/>
        <stp/>
        <stp/>
        <stp>T</stp>
        <tr r="I102" s="1"/>
      </tp>
      <tp t="s">
        <v>DATADOG INC.L A CMN</v>
        <stp/>
        <stp>ContractData</stp>
        <stp>S.DDOG</stp>
        <stp>LongDescription</stp>
        <stp/>
        <stp>T</stp>
        <tr r="H22" s="2"/>
        <tr r="I32" s="2"/>
        <tr r="C38" s="2"/>
        <tr r="C4" s="2"/>
        <tr r="B34" s="1"/>
      </tp>
      <tp t="s">
        <v>DOORDASH, INC. CL A</v>
        <stp/>
        <stp>ContractData</stp>
        <stp>S.DASH</stp>
        <stp>LongDescription</stp>
        <stp/>
        <stp>T</stp>
        <tr r="C22" s="2"/>
        <tr r="C36" s="2"/>
        <tr r="B33" s="1"/>
      </tp>
      <tp t="s">
        <v>DEXCOM</v>
        <stp/>
        <stp>ContractData</stp>
        <stp>S.DXCM</stp>
        <stp>LongDescription</stp>
        <stp/>
        <stp>T</stp>
        <tr r="C11" s="2"/>
        <tr r="M11" s="2"/>
        <tr r="I36" s="2"/>
        <tr r="B35" s="1"/>
      </tp>
      <tp t="s">
        <v>ALPHABET CL A CMN</v>
        <stp/>
        <stp>ContractData</stp>
        <stp>S.GOOGL</stp>
        <stp>LongDescription</stp>
        <stp/>
        <stp>T</stp>
        <tr r="B44" s="1"/>
      </tp>
      <tp t="s">
        <v>KLA CP CMN STK</v>
        <stp/>
        <stp>ContractData</stp>
        <stp>S.KLAC</stp>
        <stp>LongDescription</stp>
        <stp/>
        <stp>T</stp>
        <tr r="M18" s="2"/>
        <tr r="B53" s="1"/>
      </tp>
      <tp>
        <v>97.404761904799997</v>
        <stp/>
        <stp>StudyData</stp>
        <stp>S.TRI</stp>
        <stp>MA</stp>
        <stp>InputChoice=Close,MAType=Sim,Period=21</stp>
        <stp>MA</stp>
        <stp>D</stp>
        <stp/>
        <stp>all</stp>
        <stp/>
        <stp/>
        <stp/>
        <stp>T</stp>
        <tr r="P94" s="1"/>
      </tp>
      <tp>
        <v>267.82857142860001</v>
        <stp/>
        <stp>StudyData</stp>
        <stp>S.ARM</stp>
        <stp>MA</stp>
        <stp>InputChoice=Close,MAType=Sim,Period=21</stp>
        <stp>MA</stp>
        <stp>D</stp>
        <stp/>
        <stp>all</stp>
        <stp/>
        <stp/>
        <stp/>
        <stp>T</stp>
        <tr r="P16" s="1"/>
      </tp>
      <tp>
        <v>50.654285714300002</v>
        <stp/>
        <stp>StudyData</stp>
        <stp>S.CSX</stp>
        <stp>MA</stp>
        <stp>InputChoice=Close,MAType=Sim,Period=21</stp>
        <stp>MA</stp>
        <stp>D</stp>
        <stp/>
        <stp>all</stp>
        <stp/>
        <stp/>
        <stp/>
        <stp>T</stp>
        <tr r="P31" s="1"/>
      </tp>
      <tp t="s">
        <v>IDEXX LABORATORIES</v>
        <stp/>
        <stp>ContractData</stp>
        <stp>S.IDXX</stp>
        <stp>LongDescription</stp>
        <stp/>
        <stp>T</stp>
        <tr r="O39" s="2"/>
        <tr r="B47" s="1"/>
      </tp>
      <tp t="s">
        <v>INTUIT INC</v>
        <stp/>
        <stp>ContractData</stp>
        <stp>S.INTU</stp>
        <stp>LongDescription</stp>
        <stp/>
        <stp>T</stp>
        <tr r="R17" s="2"/>
        <tr r="B49" s="1"/>
      </tp>
      <tp t="s">
        <v>INTEL CORP</v>
        <stp/>
        <stp>ContractData</stp>
        <stp>S.INTC</stp>
        <stp>LongDescription</stp>
        <stp/>
        <stp>T</stp>
        <tr r="R7" s="2"/>
        <tr r="M23" s="2"/>
        <tr r="C20" s="2"/>
        <tr r="B48" s="1"/>
      </tp>
      <tp t="s">
        <v>INTUITIVE SURG, INC.</v>
        <stp/>
        <stp>ContractData</stp>
        <stp>S.ISRG</stp>
        <stp>LongDescription</stp>
        <stp/>
        <stp>T</stp>
        <tr r="R21" s="2"/>
        <tr r="B50" s="1"/>
      </tp>
      <tp>
        <v>407.58285714290002</v>
        <stp/>
        <stp>StudyData</stp>
        <stp>S.APP</stp>
        <stp>MA</stp>
        <stp>InputChoice=Close,MAType=Sim,Period=21</stp>
        <stp>MA</stp>
        <stp>D</stp>
        <stp/>
        <stp>all</stp>
        <stp/>
        <stp/>
        <stp/>
        <stp>T</stp>
        <tr r="P15" s="1"/>
      </tp>
      <tp>
        <v>-15.545077720207251</v>
        <stp/>
        <stp>StudyData</stp>
        <stp>S.STX</stp>
        <stp>PCB</stp>
        <stp>BaseType=Index,Index=1</stp>
        <stp>Close</stp>
        <stp>Q</stp>
        <stp>0</stp>
        <stp>all</stp>
        <stp/>
        <stp/>
        <stp/>
        <stp>T</stp>
        <tr r="K91" s="1"/>
      </tp>
      <tp>
        <v>0.27437373886510386</v>
        <stp/>
        <stp>StudyData</stp>
        <stp>S.STX</stp>
        <stp>PCB</stp>
        <stp>BaseType=Index,Index=1</stp>
        <stp>Close</stp>
        <stp>W</stp>
        <stp>0</stp>
        <stp>all</stp>
        <stp/>
        <stp/>
        <stp/>
        <stp>T</stp>
        <tr r="I91" s="1"/>
      </tp>
      <tp>
        <v>195.94030284324052</v>
        <stp/>
        <stp>StudyData</stp>
        <stp>S.STX</stp>
        <stp>PCB</stp>
        <stp>BaseType=Index,Index=1</stp>
        <stp>Close</stp>
        <stp>A</stp>
        <stp>0</stp>
        <stp>all</stp>
        <stp/>
        <stp/>
        <stp/>
        <stp>T</stp>
        <tr r="L91" s="1"/>
      </tp>
      <tp>
        <v>-4.8053449826545016</v>
        <stp/>
        <stp>StudyData</stp>
        <stp>S.STX</stp>
        <stp>PCB</stp>
        <stp>BaseType=Index,Index=1</stp>
        <stp>Close</stp>
        <stp>M</stp>
        <stp>0</stp>
        <stp>all</stp>
        <stp/>
        <stp/>
        <stp/>
        <stp>T</stp>
        <tr r="J91" s="1"/>
      </tp>
      <tp>
        <v>-9.9462900338182336E-2</v>
        <stp/>
        <stp>StudyData</stp>
        <stp>S.CSX</stp>
        <stp>PCB</stp>
        <stp>BaseType=Index,Index=1</stp>
        <stp>Close</stp>
        <stp>W</stp>
        <stp>0</stp>
        <stp>all</stp>
        <stp/>
        <stp/>
        <stp/>
        <stp>T</stp>
        <tr r="I31" s="1"/>
      </tp>
      <tp>
        <v>5.6595834209972606</v>
        <stp/>
        <stp>StudyData</stp>
        <stp>S.CSX</stp>
        <stp>PCB</stp>
        <stp>BaseType=Index,Index=1</stp>
        <stp>Close</stp>
        <stp>Q</stp>
        <stp>0</stp>
        <stp>all</stp>
        <stp/>
        <stp/>
        <stp/>
        <stp>T</stp>
        <tr r="K31" s="1"/>
      </tp>
      <tp>
        <v>38.53793103448276</v>
        <stp/>
        <stp>StudyData</stp>
        <stp>S.CSX</stp>
        <stp>PCB</stp>
        <stp>BaseType=Index,Index=1</stp>
        <stp>Close</stp>
        <stp>A</stp>
        <stp>0</stp>
        <stp>all</stp>
        <stp/>
        <stp/>
        <stp/>
        <stp>T</stp>
        <tr r="L31" s="1"/>
      </tp>
      <tp>
        <v>-0.3571428571428566</v>
        <stp/>
        <stp>StudyData</stp>
        <stp>S.CSX</stp>
        <stp>PCB</stp>
        <stp>BaseType=Index,Index=1</stp>
        <stp>Close</stp>
        <stp>M</stp>
        <stp>0</stp>
        <stp>all</stp>
        <stp/>
        <stp/>
        <stp/>
        <stp>T</stp>
        <tr r="J31" s="1"/>
      </tp>
      <tp t="s">
        <v>Honeywell Aerospace Inc</v>
        <stp/>
        <stp>ContractData</stp>
        <stp>S.HONA</stp>
        <stp>LongDescription</stp>
        <stp/>
        <stp>T</stp>
        <tr r="R8" s="2"/>
        <tr r="C19" s="2"/>
        <tr r="H17" s="2"/>
        <tr r="C39" s="2"/>
        <tr r="B46" s="1"/>
      </tp>
      <tp>
        <v>701.39761904759996</v>
        <stp/>
        <stp>StudyData</stp>
        <stp>S.QQQ</stp>
        <stp>MA</stp>
        <stp>InputChoice=Close,MAType=Sim,Period=21</stp>
        <stp>MA</stp>
        <stp>D</stp>
        <stp/>
        <stp>all</stp>
        <stp/>
        <stp/>
        <stp/>
        <stp>T</stp>
        <tr r="Y17" s="2"/>
      </tp>
      <tp t="s">
        <v>OLD DOMINION FREIG##</v>
        <stp/>
        <stp>ContractData</stp>
        <stp>S.ODFL</stp>
        <stp>LongDescription</stp>
        <stp/>
        <stp>T</stp>
        <tr r="B72" s="1"/>
      </tp>
      <tp t="s">
        <v>O'REILLY AUTOMOTIVE</v>
        <stp/>
        <stp>ContractData</stp>
        <stp>S.ORLY</stp>
        <stp>LongDescription</stp>
        <stp/>
        <stp>T</stp>
        <tr r="B73" s="1"/>
      </tp>
      <tp>
        <v>348.99142857139998</v>
        <stp/>
        <stp>StudyData</stp>
        <stp>S.GOOGL</stp>
        <stp>MA</stp>
        <stp>InputChoice=Close,MAType=Sim,Period=21</stp>
        <stp>MA</stp>
        <stp>D</stp>
        <stp/>
        <stp>all</stp>
        <stp/>
        <stp/>
        <stp/>
        <stp>T</stp>
        <tr r="P44" s="1"/>
      </tp>
      <tp t="s">
        <v>NETFLIX, INC.</v>
        <stp/>
        <stp>ContractData</stp>
        <stp>S.NFLX</stp>
        <stp>LongDescription</stp>
        <stp/>
        <stp>T</stp>
        <tr r="B69" s="1"/>
      </tp>
      <tp t="s">
        <v>NEBIUS GRP NV ORD A</v>
        <stp/>
        <stp>ContractData</stp>
        <stp>S.NBIS</stp>
        <stp>LongDescription</stp>
        <stp/>
        <stp>T</stp>
        <tr r="M21" s="2"/>
        <tr r="B68" s="1"/>
      </tp>
      <tp t="s">
        <v>NVIDIA CORPORATION</v>
        <stp/>
        <stp>ContractData</stp>
        <stp>S.NVDA</stp>
        <stp>LongDescription</stp>
        <stp/>
        <stp>T</stp>
        <tr r="B70" s="1"/>
      </tp>
      <tp>
        <v>44947349.691860601</v>
        <stp/>
        <stp>StudyData</stp>
        <stp>S.MU</stp>
        <stp>MA</stp>
        <stp>InputChoice=Vol,MAType=Sim,Period=21</stp>
        <stp>MA</stp>
        <stp>D</stp>
        <stp>-1</stp>
        <stp>all</stp>
        <stp/>
        <stp/>
        <stp/>
        <stp>T</stp>
        <tr r="N67" s="1"/>
      </tp>
      <tp t="s">
        <v>NXP SEMICONDUCTORS</v>
        <stp/>
        <stp>ContractData</stp>
        <stp>S.NXPI</stp>
        <stp>LongDescription</stp>
        <stp/>
        <stp>T</stp>
        <tr r="B71" s="1"/>
      </tp>
      <tp t="s">
        <v>MONDELEZ INTL CMN A</v>
        <stp/>
        <stp>ContractData</stp>
        <stp>S.MDLZ</stp>
        <stp>LongDescription</stp>
        <stp/>
        <stp>T</stp>
        <tr r="B59" s="1"/>
      </tp>
      <tp t="s">
        <v>MERCADOLIBRE, INC.</v>
        <stp/>
        <stp>ContractData</stp>
        <stp>S.MELI</stp>
        <stp>LongDescription</stp>
        <stp/>
        <stp>T</stp>
        <tr r="B60" s="1"/>
      </tp>
      <tp t="s">
        <v>Meta Platforms, Inc.</v>
        <stp/>
        <stp>ContractData</stp>
        <stp>S.META</stp>
        <stp>LongDescription</stp>
        <stp/>
        <stp>T</stp>
        <tr r="B61" s="1"/>
      </tp>
      <tp t="s">
        <v>MICROCHIP TECHNOLOGY</v>
        <stp/>
        <stp>ContractData</stp>
        <stp>S.MCHP</stp>
        <stp>LongDescription</stp>
        <stp/>
        <stp>T</stp>
        <tr r="C21" s="2"/>
        <tr r="B58" s="1"/>
      </tp>
      <tp t="s">
        <v>MONSTER BEVERAGE CP</v>
        <stp/>
        <stp>ContractData</stp>
        <stp>S.MNST</stp>
        <stp>LongDescription</stp>
        <stp/>
        <stp>T</stp>
        <tr r="H24" s="2"/>
        <tr r="B62" s="1"/>
      </tp>
      <tp t="s">
        <v>MONOLITHIC POWER SYS</v>
        <stp/>
        <stp>ContractData</stp>
        <stp>S.MPWR</stp>
        <stp>LongDescription</stp>
        <stp/>
        <stp>T</stp>
        <tr r="B63" s="1"/>
      </tp>
      <tp t="s">
        <v>MARVELL TECH INC CMN</v>
        <stp/>
        <stp>ContractData</stp>
        <stp>S.MRVL</stp>
        <stp>LongDescription</stp>
        <stp/>
        <stp>T</stp>
        <tr r="H13" s="2"/>
        <tr r="M25" s="2"/>
        <tr r="R10" s="2"/>
        <tr r="B64" s="1"/>
      </tp>
      <tp t="s">
        <v>MICROSOFT CORP</v>
        <stp/>
        <stp>ContractData</stp>
        <stp>S.MSFT</stp>
        <stp>LongDescription</stp>
        <stp/>
        <stp>T</stp>
        <tr r="M6" s="2"/>
        <tr r="B65" s="1"/>
      </tp>
      <tp t="s">
        <v>STRATEGY INC CL A CS</v>
        <stp/>
        <stp>ContractData</stp>
        <stp>S.MSTR</stp>
        <stp>LongDescription</stp>
        <stp/>
        <stp>T</stp>
        <tr r="C25" s="2"/>
        <tr r="R20" s="2"/>
        <tr r="B66" s="1"/>
      </tp>
      <tp>
        <v>833.29285714289995</v>
        <stp/>
        <stp>StudyData</stp>
        <stp>S.STX</stp>
        <stp>MA</stp>
        <stp>InputChoice=Close,MAType=Sim,Period=21</stp>
        <stp>MA</stp>
        <stp>D</stp>
        <stp/>
        <stp>all</stp>
        <stp/>
        <stp/>
        <stp/>
        <stp>T</stp>
        <tr r="P91" s="1"/>
      </tp>
      <tp t="s">
        <v>LUMENTUM HLD CM</v>
        <stp/>
        <stp>ContractData</stp>
        <stp>S.LITE</stp>
        <stp>LongDescription</stp>
        <stp/>
        <stp>T</stp>
        <tr r="C37" s="2"/>
        <tr r="H11" s="2"/>
        <tr r="C17" s="2"/>
        <tr r="R13" s="2"/>
        <tr r="B55" s="1"/>
      </tp>
      <tp t="s">
        <v>LAM RESEARCH CORP</v>
        <stp/>
        <stp>ContractData</stp>
        <stp>S.LRCX</stp>
        <stp>LongDescription</stp>
        <stp/>
        <stp>T</stp>
        <tr r="M24" s="2"/>
        <tr r="B56" s="1"/>
      </tp>
      <tp>
        <v>158.62309165844312</v>
        <stp/>
        <stp>StudyData</stp>
        <stp>S.WDC</stp>
        <stp>PCB</stp>
        <stp>BaseType=Index,Index=1</stp>
        <stp>Close</stp>
        <stp>A</stp>
        <stp>0</stp>
        <stp>all</stp>
        <stp/>
        <stp/>
        <stp/>
        <stp>T</stp>
        <tr r="L101" s="1"/>
      </tp>
      <tp>
        <v>-18.22736950297335</v>
        <stp/>
        <stp>StudyData</stp>
        <stp>S.WDC</stp>
        <stp>PCB</stp>
        <stp>BaseType=Index,Index=1</stp>
        <stp>Close</stp>
        <stp>M</stp>
        <stp>0</stp>
        <stp>all</stp>
        <stp/>
        <stp/>
        <stp/>
        <stp>T</stp>
        <tr r="J101" s="1"/>
      </tp>
      <tp>
        <v>-30.246430360721444</v>
        <stp/>
        <stp>StudyData</stp>
        <stp>S.WDC</stp>
        <stp>PCB</stp>
        <stp>BaseType=Index,Index=1</stp>
        <stp>Close</stp>
        <stp>Q</stp>
        <stp>0</stp>
        <stp>all</stp>
        <stp/>
        <stp/>
        <stp/>
        <stp>T</stp>
        <tr r="K101" s="1"/>
      </tp>
      <tp>
        <v>2.5857702049274738</v>
        <stp/>
        <stp>StudyData</stp>
        <stp>S.WDC</stp>
        <stp>PCB</stp>
        <stp>BaseType=Index,Index=1</stp>
        <stp>Close</stp>
        <stp>W</stp>
        <stp>0</stp>
        <stp>all</stp>
        <stp/>
        <stp/>
        <stp/>
        <stp>T</stp>
        <tr r="I101" s="1"/>
      </tp>
      <tp>
        <v>-4.1005802707930457</v>
        <stp/>
        <stp>StudyData</stp>
        <stp>S.KHC</stp>
        <stp>PCB</stp>
        <stp>BaseType=Index,Index=1</stp>
        <stp>Close</stp>
        <stp>M</stp>
        <stp>0</stp>
        <stp>all</stp>
        <stp/>
        <stp/>
        <stp/>
        <stp>T</stp>
        <tr r="J52" s="1"/>
      </tp>
      <tp>
        <v>2.2268041237113363</v>
        <stp/>
        <stp>StudyData</stp>
        <stp>S.KHC</stp>
        <stp>PCB</stp>
        <stp>BaseType=Index,Index=1</stp>
        <stp>Close</stp>
        <stp>A</stp>
        <stp>0</stp>
        <stp>all</stp>
        <stp/>
        <stp/>
        <stp/>
        <stp>T</stp>
        <tr r="L52" s="1"/>
      </tp>
      <tp>
        <v>-2.0932069510268607</v>
        <stp/>
        <stp>StudyData</stp>
        <stp>S.KHC</stp>
        <stp>PCB</stp>
        <stp>BaseType=Index,Index=1</stp>
        <stp>Close</stp>
        <stp>W</stp>
        <stp>0</stp>
        <stp>all</stp>
        <stp/>
        <stp/>
        <stp/>
        <stp>T</stp>
        <tr r="I52" s="1"/>
      </tp>
      <tp>
        <v>4.9534292972057496</v>
        <stp/>
        <stp>StudyData</stp>
        <stp>S.KHC</stp>
        <stp>PCB</stp>
        <stp>BaseType=Index,Index=1</stp>
        <stp>Close</stp>
        <stp>Q</stp>
        <stp>0</stp>
        <stp>all</stp>
        <stp/>
        <stp/>
        <stp/>
        <stp>T</stp>
        <tr r="K52" s="1"/>
      </tp>
      <tp>
        <v>-2.2582766937075229</v>
        <stp/>
        <stp>StudyData</stp>
        <stp>S.EXC</stp>
        <stp>PCB</stp>
        <stp>BaseType=Index,Index=1</stp>
        <stp>Close</stp>
        <stp>W</stp>
        <stp>0</stp>
        <stp>all</stp>
        <stp/>
        <stp/>
        <stp/>
        <stp>T</stp>
        <tr r="I36" s="1"/>
      </tp>
      <tp>
        <v>-4.3758043758043748</v>
        <stp/>
        <stp>StudyData</stp>
        <stp>S.EXC</stp>
        <stp>PCB</stp>
        <stp>BaseType=Index,Index=1</stp>
        <stp>Close</stp>
        <stp>Q</stp>
        <stp>0</stp>
        <stp>all</stp>
        <stp/>
        <stp/>
        <stp/>
        <stp>T</stp>
        <tr r="K36" s="1"/>
      </tp>
      <tp>
        <v>-2.7062418158009649</v>
        <stp/>
        <stp>StudyData</stp>
        <stp>S.EXC</stp>
        <stp>PCB</stp>
        <stp>BaseType=Index,Index=1</stp>
        <stp>Close</stp>
        <stp>M</stp>
        <stp>0</stp>
        <stp>all</stp>
        <stp/>
        <stp/>
        <stp/>
        <stp>T</stp>
        <tr r="J36" s="1"/>
      </tp>
      <tp>
        <v>2.2711631108052188</v>
        <stp/>
        <stp>StudyData</stp>
        <stp>S.EXC</stp>
        <stp>PCB</stp>
        <stp>BaseType=Index,Index=1</stp>
        <stp>Close</stp>
        <stp>A</stp>
        <stp>0</stp>
        <stp>all</stp>
        <stp/>
        <stp/>
        <stp/>
        <stp>T</stp>
        <tr r="L36" s="1"/>
      </tp>
      <tp t="s">
        <v>Starbucks Corp</v>
        <stp/>
        <stp>ContractData</stp>
        <stp>S.SBUX</stp>
        <stp>LongDescription</stp>
        <stp/>
        <stp>T</stp>
        <tr r="B86" s="1"/>
      </tp>
      <tp t="s">
        <v>SANDISK CP CMN</v>
        <stp/>
        <stp>ContractData</stp>
        <stp>S.SNDK</stp>
        <stp>LongDescription</stp>
        <stp/>
        <stp>T</stp>
        <tr r="M17" s="2"/>
        <tr r="R4" s="2"/>
        <tr r="B88" s="1"/>
      </tp>
      <tp t="s">
        <v>SYNOPSYS, INC.</v>
        <stp/>
        <stp>ContractData</stp>
        <stp>S.SNPS</stp>
        <stp>LongDescription</stp>
        <stp/>
        <stp>T</stp>
        <tr r="B89" s="1"/>
      </tp>
      <tp t="s">
        <v>Shopify Inc.</v>
        <stp/>
        <stp>ContractData</stp>
        <stp>S.SHOP</stp>
        <stp>LongDescription</stp>
        <stp/>
        <stp>T</stp>
        <tr r="O33" s="2"/>
        <tr r="H5" s="2"/>
        <tr r="M7" s="2"/>
        <tr r="B87" s="1"/>
      </tp>
      <tp t="s">
        <v>Space Exploration Technologies Corp. Class A</v>
        <stp/>
        <stp>ContractData</stp>
        <stp>S.SPCX</stp>
        <stp>LongDescription</stp>
        <stp/>
        <stp>T</stp>
        <tr r="H8" s="2"/>
        <tr r="C31" s="2"/>
        <tr r="R12" s="2"/>
        <tr r="B90" s="1"/>
      </tp>
      <tp t="s">
        <v>REGENERON PHARMACEUT</v>
        <stp/>
        <stp>ContractData</stp>
        <stp>S.REGN</stp>
        <stp>LongDescription</stp>
        <stp/>
        <stp>T</stp>
        <tr r="M13" s="2"/>
        <tr r="B82" s="1"/>
      </tp>
      <tp t="s">
        <v>ROSS STORES, INC.</v>
        <stp/>
        <stp>ContractData</stp>
        <stp>S.ROST</stp>
        <stp>LongDescription</stp>
        <stp/>
        <stp>T</stp>
        <tr r="B85" s="1"/>
      </tp>
      <tp t="s">
        <v>ROCKET LAB CORP CMN</v>
        <stp/>
        <stp>ContractData</stp>
        <stp>S.RKLB</stp>
        <stp>LongDescription</stp>
        <stp/>
        <stp>T</stp>
        <tr r="C32" s="2"/>
        <tr r="H7" s="2"/>
        <tr r="B83" s="1"/>
      </tp>
      <tp>
        <v>58.8985714286</v>
        <stp/>
        <stp>StudyData</stp>
        <stp>S.BKR</stp>
        <stp>MA</stp>
        <stp>InputChoice=Close,MAType=Sim,Period=21</stp>
        <stp>MA</stp>
        <stp>D</stp>
        <stp/>
        <stp>all</stp>
        <stp/>
        <stp/>
        <stp/>
        <stp>T</stp>
        <tr r="P21" s="1"/>
      </tp>
      <tp t="s">
        <v>QUALCOMM Inc</v>
        <stp/>
        <stp>ContractData</stp>
        <stp>S.QCOM</stp>
        <stp>LongDescription</stp>
        <stp/>
        <stp>T</stp>
        <tr r="B81" s="1"/>
      </tp>
      <tp>
        <v>25.8923809524</v>
        <stp/>
        <stp>StudyData</stp>
        <stp>S.KHC</stp>
        <stp>MA</stp>
        <stp>InputChoice=Close,MAType=Sim,Period=21</stp>
        <stp>MA</stp>
        <stp>D</stp>
        <stp/>
        <stp>all</stp>
        <stp/>
        <stp/>
        <stp/>
        <stp>T</stp>
        <tr r="P52" s="1"/>
      </tp>
      <tp t="s">
        <v>PALO ALTO NTWKS CM</v>
        <stp/>
        <stp>ContractData</stp>
        <stp>S.PANW</stp>
        <stp>LongDescription</stp>
        <stp/>
        <stp>T</stp>
        <tr r="O35" s="2"/>
        <tr r="H12" s="2"/>
        <tr r="C7" s="2"/>
        <tr r="I33" s="2"/>
        <tr r="B74" s="1"/>
      </tp>
      <tp t="s">
        <v>PAYCHEX, INC.</v>
        <stp/>
        <stp>ContractData</stp>
        <stp>S.PAYX</stp>
        <stp>LongDescription</stp>
        <stp/>
        <stp>T</stp>
        <tr r="B75" s="1"/>
      </tp>
      <tp t="s">
        <v>PACCAR INC.</v>
        <stp/>
        <stp>ContractData</stp>
        <stp>S.PCAR</stp>
        <stp>LongDescription</stp>
        <stp/>
        <stp>T</stp>
        <tr r="B76" s="1"/>
      </tp>
      <tp t="s">
        <v>PALANTIR TECH CL A</v>
        <stp/>
        <stp>ContractData</stp>
        <stp>S.PLTR</stp>
        <stp>LongDescription</stp>
        <stp/>
        <stp>T</stp>
        <tr r="I39" s="2"/>
        <tr r="H4" s="2"/>
        <tr r="C35" s="2"/>
        <tr r="O32" s="2"/>
        <tr r="C10" s="2"/>
        <tr r="M4" s="2"/>
        <tr r="B79" s="1"/>
      </tp>
      <tp t="s">
        <v>PAYPAL HOLDINGS</v>
        <stp/>
        <stp>ContractData</stp>
        <stp>S.PYPL</stp>
        <stp>LongDescription</stp>
        <stp/>
        <stp>T</stp>
        <tr r="M8" s="2"/>
        <tr r="B80" s="1"/>
      </tp>
      <tp>
        <v>-6.3621149883130709E-2</v>
        <stp/>
        <stp>ContractData</stp>
        <stp>S.QQQ</stp>
        <stp>PercentNetLastTrade</stp>
        <stp/>
        <stp>T</stp>
        <tr r="Y12" s="2"/>
      </tp>
      <tp>
        <v>503.81</v>
        <stp/>
        <stp>StudyData</stp>
        <stp>S.LIN</stp>
        <stp>MA</stp>
        <stp>InputChoice=Close,MAType=Sim,Period=21</stp>
        <stp>MA</stp>
        <stp>D</stp>
        <stp/>
        <stp>all</stp>
        <stp/>
        <stp/>
        <stp/>
        <stp>T</stp>
        <tr r="P54" s="1"/>
      </tp>
      <tp>
        <v>-23.084326435870569</v>
        <stp/>
        <stp>StudyData</stp>
        <stp>S.CEG</stp>
        <stp>PCB</stp>
        <stp>BaseType=Index,Index=1</stp>
        <stp>Close</stp>
        <stp>A</stp>
        <stp>0</stp>
        <stp>all</stp>
        <stp/>
        <stp/>
        <stp/>
        <stp>T</stp>
        <tr r="L24" s="1"/>
      </tp>
      <tp>
        <v>3.4138915318744156</v>
        <stp/>
        <stp>StudyData</stp>
        <stp>S.CEG</stp>
        <stp>PCB</stp>
        <stp>BaseType=Index,Index=1</stp>
        <stp>Close</stp>
        <stp>M</stp>
        <stp>0</stp>
        <stp>all</stp>
        <stp/>
        <stp/>
        <stp/>
        <stp>T</stp>
        <tr r="J24" s="1"/>
      </tp>
      <tp>
        <v>9.4012964528727387</v>
        <stp/>
        <stp>StudyData</stp>
        <stp>S.CEG</stp>
        <stp>PCB</stp>
        <stp>BaseType=Index,Index=1</stp>
        <stp>Close</stp>
        <stp>Q</stp>
        <stp>0</stp>
        <stp>all</stp>
        <stp/>
        <stp/>
        <stp/>
        <stp>T</stp>
        <tr r="K24" s="1"/>
      </tp>
      <tp>
        <v>0.67805402200898179</v>
        <stp/>
        <stp>StudyData</stp>
        <stp>S.CEG</stp>
        <stp>PCB</stp>
        <stp>BaseType=Index,Index=1</stp>
        <stp>Close</stp>
        <stp>W</stp>
        <stp>0</stp>
        <stp>all</stp>
        <stp/>
        <stp/>
        <stp/>
        <stp>T</stp>
        <tr r="I24" s="1"/>
      </tp>
      <tp t="s">
        <v>WORKDAY INC CL A</v>
        <stp/>
        <stp>ContractData</stp>
        <stp>S.WDAY</stp>
        <stp>LongDescription</stp>
        <stp/>
        <stp>T</stp>
        <tr r="M5" s="2"/>
        <tr r="B100" s="1"/>
      </tp>
      <tp t="s">
        <v>VERTEX PHARMACEUTIC</v>
        <stp/>
        <stp>ContractData</stp>
        <stp>S.VRTX</stp>
        <stp>LongDescription</stp>
        <stp/>
        <stp>T</stp>
        <tr r="C5" s="2"/>
        <tr r="O30" s="2"/>
        <tr r="C30" s="2"/>
        <tr r="I30" s="2"/>
        <tr r="B98" s="1"/>
      </tp>
      <tp>
        <v>375.7723809524</v>
        <stp/>
        <stp>StudyData</stp>
        <stp>S.ROP</stp>
        <stp>MA</stp>
        <stp>InputChoice=Close,MAType=Sim,Period=21</stp>
        <stp>MA</stp>
        <stp>D</stp>
        <stp/>
        <stp>all</stp>
        <stp/>
        <stp/>
        <stp/>
        <stp>T</stp>
        <tr r="P84" s="1"/>
      </tp>
      <tp>
        <v>237.6457142857</v>
        <stp/>
        <stp>StudyData</stp>
        <stp>S.HON</stp>
        <stp>MA</stp>
        <stp>InputChoice=Close,MAType=Sim,Period=21</stp>
        <stp>MA</stp>
        <stp>D</stp>
        <stp/>
        <stp>all</stp>
        <stp/>
        <stp/>
        <stp/>
        <stp>T</stp>
        <tr r="P45" s="1"/>
      </tp>
      <tp>
        <v>46244.452256944438</v>
        <stp/>
        <stp>SystemInfo</stp>
        <stp>Linetime</stp>
        <tr r="X2" s="2"/>
      </tp>
      <tp>
        <v>-18.440779610194902</v>
        <stp/>
        <stp>StudyData</stp>
        <stp>S.PDD</stp>
        <stp>PCB</stp>
        <stp>BaseType=Index,Index=1</stp>
        <stp>Close</stp>
        <stp>A</stp>
        <stp>0</stp>
        <stp>all</stp>
        <stp/>
        <stp/>
        <stp/>
        <stp>T</stp>
        <tr r="L77" s="1"/>
      </tp>
      <tp>
        <v>4.4263775971093064</v>
        <stp/>
        <stp>StudyData</stp>
        <stp>S.PDD</stp>
        <stp>PCB</stp>
        <stp>BaseType=Index,Index=1</stp>
        <stp>Close</stp>
        <stp>M</stp>
        <stp>0</stp>
        <stp>all</stp>
        <stp/>
        <stp/>
        <stp/>
        <stp>T</stp>
        <tr r="J77" s="1"/>
      </tp>
      <tp>
        <v>21.237545883586787</v>
        <stp/>
        <stp>StudyData</stp>
        <stp>S.PDD</stp>
        <stp>PCB</stp>
        <stp>BaseType=Index,Index=1</stp>
        <stp>Close</stp>
        <stp>Q</stp>
        <stp>0</stp>
        <stp>all</stp>
        <stp/>
        <stp/>
        <stp/>
        <stp>T</stp>
        <tr r="K77" s="1"/>
      </tp>
      <tp>
        <v>0.78465562336529959</v>
        <stp/>
        <stp>StudyData</stp>
        <stp>S.PDD</stp>
        <stp>PCB</stp>
        <stp>BaseType=Index,Index=1</stp>
        <stp>Close</stp>
        <stp>W</stp>
        <stp>0</stp>
        <stp>all</stp>
        <stp/>
        <stp/>
        <stp/>
        <stp>T</stp>
        <tr r="I77" s="1"/>
      </tp>
      <tp>
        <v>-6.2456627342123543</v>
        <stp/>
        <stp>StudyData</stp>
        <stp>S.WBD</stp>
        <stp>PCB</stp>
        <stp>BaseType=Index,Index=1</stp>
        <stp>Close</stp>
        <stp>A</stp>
        <stp>0</stp>
        <stp>all</stp>
        <stp/>
        <stp/>
        <stp/>
        <stp>T</stp>
        <tr r="L99" s="1"/>
      </tp>
      <tp>
        <v>2.7376425855513267</v>
        <stp/>
        <stp>StudyData</stp>
        <stp>S.WBD</stp>
        <stp>PCB</stp>
        <stp>BaseType=Index,Index=1</stp>
        <stp>Close</stp>
        <stp>M</stp>
        <stp>0</stp>
        <stp>all</stp>
        <stp/>
        <stp/>
        <stp/>
        <stp>T</stp>
        <tr r="J99" s="1"/>
      </tp>
      <tp>
        <v>0.89619118745331749</v>
        <stp/>
        <stp>StudyData</stp>
        <stp>S.WBD</stp>
        <stp>PCB</stp>
        <stp>BaseType=Index,Index=1</stp>
        <stp>Close</stp>
        <stp>W</stp>
        <stp>0</stp>
        <stp>all</stp>
        <stp/>
        <stp/>
        <stp/>
        <stp>T</stp>
        <tr r="I99" s="1"/>
      </tp>
      <tp>
        <v>1.350337584396097</v>
        <stp/>
        <stp>StudyData</stp>
        <stp>S.WBD</stp>
        <stp>PCB</stp>
        <stp>BaseType=Index,Index=1</stp>
        <stp>Close</stp>
        <stp>Q</stp>
        <stp>0</stp>
        <stp>all</stp>
        <stp/>
        <stp/>
        <stp/>
        <stp>T</stp>
        <tr r="K99" s="1"/>
      </tp>
      <tp>
        <v>0.45153838076235997</v>
        <stp/>
        <stp>StudyData</stp>
        <stp>S.AMD</stp>
        <stp>PCB</stp>
        <stp>BaseType=Index,Index=1</stp>
        <stp>Close</stp>
        <stp>M</stp>
        <stp>0</stp>
        <stp>all</stp>
        <stp/>
        <stp/>
        <stp/>
        <stp>T</stp>
        <tr r="J12" s="1"/>
      </tp>
      <tp>
        <v>123.3376914456481</v>
        <stp/>
        <stp>StudyData</stp>
        <stp>S.AMD</stp>
        <stp>PCB</stp>
        <stp>BaseType=Index,Index=1</stp>
        <stp>Close</stp>
        <stp>A</stp>
        <stp>0</stp>
        <stp>all</stp>
        <stp/>
        <stp/>
        <stp/>
        <stp>T</stp>
        <tr r="L12" s="1"/>
      </tp>
      <tp>
        <v>-17.663665628066305</v>
        <stp/>
        <stp>StudyData</stp>
        <stp>S.AMD</stp>
        <stp>PCB</stp>
        <stp>BaseType=Index,Index=1</stp>
        <stp>Close</stp>
        <stp>Q</stp>
        <stp>0</stp>
        <stp>all</stp>
        <stp/>
        <stp/>
        <stp/>
        <stp>T</stp>
        <tr r="K12" s="1"/>
      </tp>
      <tp>
        <v>-1.0468387951009603</v>
        <stp/>
        <stp>StudyData</stp>
        <stp>S.AMD</stp>
        <stp>PCB</stp>
        <stp>BaseType=Index,Index=1</stp>
        <stp>Close</stp>
        <stp>W</stp>
        <stp>0</stp>
        <stp>all</stp>
        <stp/>
        <stp/>
        <stp/>
        <stp>T</stp>
        <tr r="I12" s="1"/>
      </tp>
      <tp t="s">
        <v>T-MOBILE US CMN</v>
        <stp/>
        <stp>ContractData</stp>
        <stp>S.TMUS</stp>
        <stp>LongDescription</stp>
        <stp/>
        <stp>T</stp>
        <tr r="B93" s="1"/>
      </tp>
      <tp t="s">
        <v>TAKE-TWO INTERACTI##</v>
        <stp/>
        <stp>ContractData</stp>
        <stp>S.TTWO</stp>
        <stp>LongDescription</stp>
        <stp/>
        <stp>T</stp>
        <tr r="I38" s="2"/>
        <tr r="C34" s="2"/>
        <tr r="O36" s="2"/>
        <tr r="B96" s="1"/>
      </tp>
      <tp t="s">
        <v>TESLA, INC.</v>
        <stp/>
        <stp>ContractData</stp>
        <stp>S.TSLA</stp>
        <stp>LongDescription</stp>
        <stp/>
        <stp>T</stp>
        <tr r="R22" s="2"/>
        <tr r="B95" s="1"/>
      </tp>
      <tp>
        <v>111.9676190476</v>
        <stp/>
        <stp>StudyData</stp>
        <stp>S.WMT</stp>
        <stp>MA</stp>
        <stp>InputChoice=Close,MAType=Sim,Period=21</stp>
        <stp>MA</stp>
        <stp>D</stp>
        <stp/>
        <stp>all</stp>
        <stp/>
        <stp/>
        <stp/>
        <stp>T</stp>
        <tr r="P102" s="1"/>
      </tp>
      <tp>
        <v>502.24809523810001</v>
        <stp/>
        <stp>StudyData</stp>
        <stp>S.AMD</stp>
        <stp>MA</stp>
        <stp>InputChoice=Close,MAType=Sim,Period=21</stp>
        <stp>MA</stp>
        <stp>D</stp>
        <stp/>
        <stp>all</stp>
        <stp/>
        <stp/>
        <stp/>
        <stp>T</stp>
        <tr r="P12" s="1"/>
      </tp>
      <tp>
        <v>26.267142857100001</v>
        <stp/>
        <stp>StudyData</stp>
        <stp>S.WBD</stp>
        <stp>MA</stp>
        <stp>InputChoice=Close,MAType=Sim,Period=21</stp>
        <stp>MA</stp>
        <stp>D</stp>
        <stp/>
        <stp>all</stp>
        <stp/>
        <stp/>
        <stp/>
        <stp>T</stp>
        <tr r="P99" s="1"/>
      </tp>
      <tp>
        <v>23.942857142899999</v>
        <stp/>
        <stp>StudyData</stp>
        <stp>S.CMCSA</stp>
        <stp>MA</stp>
        <stp>InputChoice=Close,MAType=Sim,Period=21</stp>
        <stp>MA</stp>
        <stp>D</stp>
        <stp/>
        <stp>all</stp>
        <stp/>
        <stp/>
        <stp/>
        <stp>T</stp>
        <tr r="P25" s="1"/>
      </tp>
      <tp>
        <v>2.0720809191790233</v>
        <stp/>
        <stp>StudyData</stp>
        <stp>S.TRI</stp>
        <stp>PCB</stp>
        <stp>BaseType=Index,Index=1</stp>
        <stp>Close</stp>
        <stp>W</stp>
        <stp>0</stp>
        <stp>all</stp>
        <stp/>
        <stp/>
        <stp/>
        <stp>T</stp>
        <tr r="I94" s="1"/>
      </tp>
      <tp>
        <v>27.268274764295331</v>
        <stp/>
        <stp>StudyData</stp>
        <stp>S.TRI</stp>
        <stp>PCB</stp>
        <stp>BaseType=Index,Index=1</stp>
        <stp>Close</stp>
        <stp>Q</stp>
        <stp>0</stp>
        <stp>all</stp>
        <stp/>
        <stp/>
        <stp/>
        <stp>T</stp>
        <tr r="K94" s="1"/>
      </tp>
      <tp>
        <v>-21.191902342861486</v>
        <stp/>
        <stp>StudyData</stp>
        <stp>S.TRI</stp>
        <stp>PCB</stp>
        <stp>BaseType=Index,Index=1</stp>
        <stp>Close</stp>
        <stp>A</stp>
        <stp>0</stp>
        <stp>all</stp>
        <stp/>
        <stp/>
        <stp/>
        <stp>T</stp>
        <tr r="L94" s="1"/>
      </tp>
      <tp>
        <v>5.9207174156730895</v>
        <stp/>
        <stp>StudyData</stp>
        <stp>S.TRI</stp>
        <stp>PCB</stp>
        <stp>BaseType=Index,Index=1</stp>
        <stp>Close</stp>
        <stp>M</stp>
        <stp>0</stp>
        <stp>all</stp>
        <stp/>
        <stp/>
        <stp/>
        <stp>T</stp>
        <tr r="J94" s="1"/>
      </tp>
      <tp>
        <v>42.588495575221245</v>
        <stp/>
        <stp>StudyData</stp>
        <stp>S.ADI</stp>
        <stp>PCB</stp>
        <stp>BaseType=Index,Index=1</stp>
        <stp>Close</stp>
        <stp>A</stp>
        <stp>0</stp>
        <stp>all</stp>
        <stp/>
        <stp/>
        <stp/>
        <stp>T</stp>
        <tr r="L5" s="1"/>
      </tp>
      <tp>
        <v>5.2502653711112828</v>
        <stp/>
        <stp>StudyData</stp>
        <stp>S.ADI</stp>
        <stp>PCB</stp>
        <stp>BaseType=Index,Index=1</stp>
        <stp>Close</stp>
        <stp>M</stp>
        <stp>0</stp>
        <stp>all</stp>
        <stp/>
        <stp/>
        <stp/>
        <stp>T</stp>
        <tr r="J5" s="1"/>
      </tp>
      <tp>
        <v>-2.636150766674227</v>
        <stp/>
        <stp>StudyData</stp>
        <stp>S.ADI</stp>
        <stp>PCB</stp>
        <stp>BaseType=Index,Index=1</stp>
        <stp>Close</stp>
        <stp>Q</stp>
        <stp>0</stp>
        <stp>all</stp>
        <stp/>
        <stp/>
        <stp/>
        <stp>T</stp>
        <tr r="K5" s="1"/>
      </tp>
      <tp>
        <v>-0.82835380709358553</v>
        <stp/>
        <stp>StudyData</stp>
        <stp>S.ADI</stp>
        <stp>PCB</stp>
        <stp>BaseType=Index,Index=1</stp>
        <stp>Close</stp>
        <stp>W</stp>
        <stp>0</stp>
        <stp>all</stp>
        <stp/>
        <stp/>
        <stp/>
        <stp>T</stp>
        <tr r="I5" s="1"/>
      </tp>
      <tp>
        <v>365.96714285709999</v>
        <stp/>
        <stp>StudyData</stp>
        <stp>S.MAR</stp>
        <stp>MA</stp>
        <stp>InputChoice=Close,MAType=Sim,Period=21</stp>
        <stp>MA</stp>
        <stp>D</stp>
        <stp/>
        <stp>all</stp>
        <stp/>
        <stp/>
        <stp/>
        <stp>T</stp>
        <tr r="P57" s="1"/>
      </tp>
      <tp>
        <v>-1.6009507829977574</v>
        <stp/>
        <stp>StudyData</stp>
        <stp>S.TXN</stp>
        <stp>PCB</stp>
        <stp>BaseType=Index,Index=1</stp>
        <stp>Close</stp>
        <stp>W</stp>
        <stp>0</stp>
        <stp>all</stp>
        <stp/>
        <stp/>
        <stp/>
        <stp>T</stp>
        <tr r="I97" s="1"/>
      </tp>
      <tp>
        <v>-5.5590968564431149</v>
        <stp/>
        <stp>StudyData</stp>
        <stp>S.TXN</stp>
        <stp>PCB</stp>
        <stp>BaseType=Index,Index=1</stp>
        <stp>Close</stp>
        <stp>Q</stp>
        <stp>0</stp>
        <stp>all</stp>
        <stp/>
        <stp/>
        <stp/>
        <stp>T</stp>
        <tr r="K97" s="1"/>
      </tp>
      <tp>
        <v>2.08892434902444</v>
        <stp/>
        <stp>StudyData</stp>
        <stp>S.TXN</stp>
        <stp>PCB</stp>
        <stp>BaseType=Index,Index=1</stp>
        <stp>Close</stp>
        <stp>M</stp>
        <stp>0</stp>
        <stp>all</stp>
        <stp/>
        <stp/>
        <stp/>
        <stp>T</stp>
        <tr r="J97" s="1"/>
      </tp>
      <tp>
        <v>62.257190616173837</v>
        <stp/>
        <stp>StudyData</stp>
        <stp>S.TXN</stp>
        <stp>PCB</stp>
        <stp>BaseType=Index,Index=1</stp>
        <stp>Close</stp>
        <stp>A</stp>
        <stp>0</stp>
        <stp>all</stp>
        <stp/>
        <stp/>
        <stp/>
        <stp>T</stp>
        <tr r="L97" s="1"/>
      </tp>
      <tp>
        <v>0.17691832956182135</v>
        <stp/>
        <stp>StudyData</stp>
        <stp>S.HON</stp>
        <stp>PCB</stp>
        <stp>BaseType=Index,Index=1</stp>
        <stp>Close</stp>
        <stp>M</stp>
        <stp>0</stp>
        <stp>all</stp>
        <stp/>
        <stp/>
        <stp/>
        <stp>T</stp>
        <tr r="J45" s="1"/>
      </tp>
      <tp>
        <v>24.803936644625566</v>
        <stp/>
        <stp>StudyData</stp>
        <stp>S.HON</stp>
        <stp>PCB</stp>
        <stp>BaseType=Index,Index=1</stp>
        <stp>Close</stp>
        <stp>A</stp>
        <stp>0</stp>
        <stp>all</stp>
        <stp/>
        <stp/>
        <stp/>
        <stp>T</stp>
        <tr r="L45" s="1"/>
      </tp>
      <tp>
        <v>8.7449754354622655</v>
        <stp/>
        <stp>StudyData</stp>
        <stp>S.HON</stp>
        <stp>PCB</stp>
        <stp>BaseType=Index,Index=1</stp>
        <stp>Close</stp>
        <stp>Q</stp>
        <stp>0</stp>
        <stp>all</stp>
        <stp/>
        <stp/>
        <stp/>
        <stp>T</stp>
        <tr r="K45" s="1"/>
      </tp>
      <tp>
        <v>-1.1088095528207584</v>
        <stp/>
        <stp>StudyData</stp>
        <stp>S.HON</stp>
        <stp>PCB</stp>
        <stp>BaseType=Index,Index=1</stp>
        <stp>Close</stp>
        <stp>W</stp>
        <stp>0</stp>
        <stp>all</stp>
        <stp/>
        <stp/>
        <stp/>
        <stp>T</stp>
        <tr r="I45" s="1"/>
      </tp>
      <tp>
        <v>2.0778460637986531</v>
        <stp/>
        <stp>StudyData</stp>
        <stp>S.LIN</stp>
        <stp>PCB</stp>
        <stp>BaseType=Index,Index=1</stp>
        <stp>Close</stp>
        <stp>M</stp>
        <stp>0</stp>
        <stp>all</stp>
        <stp/>
        <stp/>
        <stp/>
        <stp>T</stp>
        <tr r="J54" s="1"/>
      </tp>
      <tp>
        <v>14.524261826027816</v>
        <stp/>
        <stp>StudyData</stp>
        <stp>S.LIN</stp>
        <stp>PCB</stp>
        <stp>BaseType=Index,Index=1</stp>
        <stp>Close</stp>
        <stp>A</stp>
        <stp>0</stp>
        <stp>all</stp>
        <stp/>
        <stp/>
        <stp/>
        <stp>T</stp>
        <tr r="L54" s="1"/>
      </tp>
      <tp>
        <v>-0.33878933834034552</v>
        <stp/>
        <stp>StudyData</stp>
        <stp>S.LIN</stp>
        <stp>PCB</stp>
        <stp>BaseType=Index,Index=1</stp>
        <stp>Close</stp>
        <stp>W</stp>
        <stp>0</stp>
        <stp>all</stp>
        <stp/>
        <stp/>
        <stp/>
        <stp>T</stp>
        <tr r="I54" s="1"/>
      </tp>
      <tp>
        <v>-5.9004894592823947</v>
        <stp/>
        <stp>StudyData</stp>
        <stp>S.LIN</stp>
        <stp>PCB</stp>
        <stp>BaseType=Index,Index=1</stp>
        <stp>Close</stp>
        <stp>Q</stp>
        <stp>0</stp>
        <stp>all</stp>
        <stp/>
        <stp/>
        <stp/>
        <stp>T</stp>
        <tr r="K54" s="1"/>
      </tp>
      <tp>
        <v>-3.8822238737303927</v>
        <stp/>
        <stp>StudyData</stp>
        <stp>S.ARM</stp>
        <stp>PCB</stp>
        <stp>BaseType=Index,Index=1</stp>
        <stp>Close</stp>
        <stp>W</stp>
        <stp>0</stp>
        <stp>all</stp>
        <stp/>
        <stp/>
        <stp/>
        <stp>T</stp>
        <tr r="I16" s="1"/>
      </tp>
      <tp>
        <v>-23.400174859689191</v>
        <stp/>
        <stp>StudyData</stp>
        <stp>S.ARM</stp>
        <stp>PCB</stp>
        <stp>BaseType=Index,Index=1</stp>
        <stp>Close</stp>
        <stp>Q</stp>
        <stp>0</stp>
        <stp>all</stp>
        <stp/>
        <stp/>
        <stp/>
        <stp>T</stp>
        <tr r="K16" s="1"/>
      </tp>
      <tp>
        <v>148.4676607812643</v>
        <stp/>
        <stp>StudyData</stp>
        <stp>S.ARM</stp>
        <stp>PCB</stp>
        <stp>BaseType=Index,Index=1</stp>
        <stp>Close</stp>
        <stp>A</stp>
        <stp>0</stp>
        <stp>all</stp>
        <stp/>
        <stp/>
        <stp/>
        <stp>T</stp>
        <tr r="L16" s="1"/>
      </tp>
      <tp>
        <v>13.31302932955068</v>
        <stp/>
        <stp>StudyData</stp>
        <stp>S.ARM</stp>
        <stp>PCB</stp>
        <stp>BaseType=Index,Index=1</stp>
        <stp>Close</stp>
        <stp>M</stp>
        <stp>0</stp>
        <stp>all</stp>
        <stp/>
        <stp/>
        <stp/>
        <stp>T</stp>
        <tr r="J16" s="1"/>
      </tp>
      <tp>
        <v>30.569047618999999</v>
        <stp/>
        <stp>StudyData</stp>
        <stp>S.KDP</stp>
        <stp>MA</stp>
        <stp>InputChoice=Close,MAType=Sim,Period=21</stp>
        <stp>MA</stp>
        <stp>D</stp>
        <stp/>
        <stp>all</stp>
        <stp/>
        <stp/>
        <stp/>
        <stp>T</stp>
        <tr r="P51" s="1"/>
      </tp>
      <tp>
        <v>259.23095238100001</v>
        <stp/>
        <stp>StudyData</stp>
        <stp>S.ADP</stp>
        <stp>MA</stp>
        <stp>InputChoice=Close,MAType=Sim,Period=21</stp>
        <stp>MA</stp>
        <stp>D</stp>
        <stp/>
        <stp>all</stp>
        <stp/>
        <stp/>
        <stp/>
        <stp>T</stp>
        <tr r="P6" s="1"/>
      </tp>
      <tp>
        <v>377.07809523809999</v>
        <stp/>
        <stp>StudyData</stp>
        <stp>S.ADI</stp>
        <stp>MA</stp>
        <stp>InputChoice=Close,MAType=Sim,Period=21</stp>
        <stp>MA</stp>
        <stp>D</stp>
        <stp/>
        <stp>all</stp>
        <stp/>
        <stp/>
        <stp/>
        <stp>T</stp>
        <tr r="P5" s="1"/>
      </tp>
      <tp>
        <v>508.33190476189998</v>
        <stp/>
        <stp>StudyData</stp>
        <stp>S.WDC</stp>
        <stp>MA</stp>
        <stp>InputChoice=Close,MAType=Sim,Period=21</stp>
        <stp>MA</stp>
        <stp>D</stp>
        <stp/>
        <stp>all</stp>
        <stp/>
        <stp/>
        <stp/>
        <stp>T</stp>
        <tr r="P101" s="1"/>
      </tp>
      <tp>
        <v>87.0261904762</v>
        <stp/>
        <stp>StudyData</stp>
        <stp>S.PDD</stp>
        <stp>MA</stp>
        <stp>InputChoice=Close,MAType=Sim,Period=21</stp>
        <stp>MA</stp>
        <stp>D</stp>
        <stp/>
        <stp>all</stp>
        <stp/>
        <stp/>
        <stp/>
        <stp>T</stp>
        <tr r="P77" s="1"/>
      </tp>
      <tp>
        <v>3.818034118602772</v>
        <stp/>
        <stp>StudyData</stp>
        <stp>S.XEL</stp>
        <stp>PCB</stp>
        <stp>BaseType=Index,Index=1</stp>
        <stp>Close</stp>
        <stp>A</stp>
        <stp>0</stp>
        <stp>all</stp>
        <stp/>
        <stp/>
        <stp/>
        <stp>T</stp>
        <tr r="L103" s="1"/>
      </tp>
      <tp>
        <v>-1.9437340153452636</v>
        <stp/>
        <stp>StudyData</stp>
        <stp>S.XEL</stp>
        <stp>PCB</stp>
        <stp>BaseType=Index,Index=1</stp>
        <stp>Close</stp>
        <stp>M</stp>
        <stp>0</stp>
        <stp>all</stp>
        <stp/>
        <stp/>
        <stp/>
        <stp>T</stp>
        <tr r="J103" s="1"/>
      </tp>
      <tp>
        <v>-4.5080946450809352</v>
        <stp/>
        <stp>StudyData</stp>
        <stp>S.XEL</stp>
        <stp>PCB</stp>
        <stp>BaseType=Index,Index=1</stp>
        <stp>Close</stp>
        <stp>Q</stp>
        <stp>0</stp>
        <stp>all</stp>
        <stp/>
        <stp/>
        <stp/>
        <stp>T</stp>
        <tr r="K103" s="1"/>
      </tp>
      <tp>
        <v>-1.7804534392212124</v>
        <stp/>
        <stp>StudyData</stp>
        <stp>S.XEL</stp>
        <stp>PCB</stp>
        <stp>BaseType=Index,Index=1</stp>
        <stp>Close</stp>
        <stp>W</stp>
        <stp>0</stp>
        <stp>all</stp>
        <stp/>
        <stp/>
        <stp/>
        <stp>T</stp>
        <tr r="I103" s="1"/>
      </tp>
      <tp>
        <v>64.309523809500007</v>
        <stp/>
        <stp>StudyData</stp>
        <stp>S.FER</stp>
        <stp>MA</stp>
        <stp>InputChoice=Close,MAType=Sim,Period=21</stp>
        <stp>MA</stp>
        <stp>D</stp>
        <stp/>
        <stp>all</stp>
        <stp/>
        <stp/>
        <stp/>
        <stp>T</stp>
        <tr r="P39" s="1"/>
      </tp>
      <tp>
        <v>356.2733333333</v>
        <stp/>
        <stp>StudyData</stp>
        <stp>S.TER</stp>
        <stp>MA</stp>
        <stp>InputChoice=Close,MAType=Sim,Period=21</stp>
        <stp>MA</stp>
        <stp>D</stp>
        <stp/>
        <stp>all</stp>
        <stp/>
        <stp/>
        <stp/>
        <stp>T</stp>
        <tr r="P92" s="1"/>
      </tp>
      <tp>
        <v>130.56333333329999</v>
        <stp/>
        <stp>StudyData</stp>
        <stp>S.AEP</stp>
        <stp>MA</stp>
        <stp>InputChoice=Close,MAType=Sim,Period=21</stp>
        <stp>MA</stp>
        <stp>D</stp>
        <stp/>
        <stp>all</stp>
        <stp/>
        <stp/>
        <stp/>
        <stp>T</stp>
        <tr r="P8" s="1"/>
      </tp>
      <tp>
        <v>138.2123809524</v>
        <stp/>
        <stp>StudyData</stp>
        <stp>S.PEP</stp>
        <stp>MA</stp>
        <stp>InputChoice=Close,MAType=Sim,Period=21</stp>
        <stp>MA</stp>
        <stp>D</stp>
        <stp/>
        <stp>all</stp>
        <stp/>
        <stp/>
        <stp/>
        <stp>T</stp>
        <tr r="P78" s="1"/>
      </tp>
      <tp>
        <v>79.011904761899999</v>
        <stp/>
        <stp>StudyData</stp>
        <stp>S.XEL</stp>
        <stp>MA</stp>
        <stp>InputChoice=Close,MAType=Sim,Period=21</stp>
        <stp>MA</stp>
        <stp>D</stp>
        <stp/>
        <stp>all</stp>
        <stp/>
        <stp/>
        <stp/>
        <stp>T</stp>
        <tr r="P103" s="1"/>
      </tp>
      <tp>
        <v>263.7957142857</v>
        <stp/>
        <stp>StudyData</stp>
        <stp>S.CEG</stp>
        <stp>MA</stp>
        <stp>InputChoice=Close,MAType=Sim,Period=21</stp>
        <stp>MA</stp>
        <stp>D</stp>
        <stp/>
        <stp>all</stp>
        <stp/>
        <stp/>
        <stp/>
        <stp>T</stp>
        <tr r="P24" s="1"/>
      </tp>
      <tp>
        <v>-1.7199999999999989</v>
        <stp/>
        <stp>ContractData</stp>
        <stp>S.RKLB</stp>
        <stp>NetLastTrade</stp>
        <stp/>
        <stp>T</stp>
        <tr r="D83" s="1"/>
      </tp>
      <tp>
        <v>-3.5200000000000102</v>
        <stp/>
        <stp>ContractData</stp>
        <stp>S.BKNG</stp>
        <stp>NetLastTrade</stp>
        <stp/>
        <stp>T</stp>
        <tr r="D20" s="1"/>
      </tp>
      <tp>
        <v>58.33</v>
        <stp/>
        <stp>ContractData</stp>
        <stp>S.PYPL</stp>
        <stp>Open</stp>
        <stp/>
        <stp>T</stp>
        <tr r="F80" s="1"/>
      </tp>
      <tp>
        <v>1830.75</v>
        <stp/>
        <stp>ContractData</stp>
        <stp>S.MELI</stp>
        <stp>LastTrade</stp>
        <stp/>
        <stp>T</stp>
        <tr r="C60" s="1"/>
      </tp>
      <tp>
        <v>133.47</v>
        <stp/>
        <stp>ContractData</stp>
        <stp>S.GILD</stp>
        <stp>LastTrade</stp>
        <stp/>
        <stp>T</stp>
        <tr r="C42" s="1"/>
      </tp>
      <tp>
        <v>330.33</v>
        <stp/>
        <stp>ContractData</stp>
        <stp>S.TSLA</stp>
        <stp>LastTrade</stp>
        <stp/>
        <stp>T</stp>
        <tr r="C95" s="1"/>
      </tp>
      <tp>
        <v>81.11</v>
        <stp/>
        <stp>ContractData</stp>
        <stp>S.RKLB</stp>
        <stp>LastTrade</stp>
        <stp/>
        <stp>T</stp>
        <tr r="C83" s="1"/>
      </tp>
      <tp>
        <v>92.320000000000007</v>
        <stp/>
        <stp>ContractData</stp>
        <stp>S.ORLY</stp>
        <stp>LastTrade</stp>
        <stp/>
        <stp>T</stp>
        <tr r="C73" s="1"/>
      </tp>
      <tp>
        <v>75.03</v>
        <stp/>
        <stp>ContractData</stp>
        <stp>S.NFLX</stp>
        <stp>LastTrade</stp>
        <stp/>
        <stp>T</stp>
        <tr r="C69" s="1"/>
      </tp>
      <tp>
        <v>61.54</v>
        <stp/>
        <stp>ContractData</stp>
        <stp>S.MDLZ</stp>
        <stp>LastTrade</stp>
        <stp/>
        <stp>T</stp>
        <tr r="C59" s="1"/>
      </tp>
      <tp>
        <v>0.88020096650000001</v>
        <stp/>
        <stp>StudyData</stp>
        <stp>S.CMCSA</stp>
        <stp>StdDev</stp>
        <stp>InputChoice=Close,Period1=21</stp>
        <stp>STDDEV</stp>
        <stp>D</stp>
        <stp/>
        <stp>all</stp>
        <stp/>
        <stp/>
        <stp/>
        <stp>T</stp>
        <tr r="Q25" s="1"/>
      </tp>
      <tp>
        <v>288.76</v>
        <stp/>
        <stp>ContractData</stp>
        <stp>S.TXN</stp>
        <stp>High</stp>
        <stp/>
        <stp>T</stp>
        <tr r="G97" s="1"/>
      </tp>
      <tp>
        <v>-3.0700000000000074</v>
        <stp/>
        <stp>ContractData</stp>
        <stp>S.AEP</stp>
        <stp>NetLastTrade</stp>
        <stp/>
        <stp>T</stp>
        <tr r="D8" s="1"/>
      </tp>
      <tp>
        <v>-3.2300000000000182</v>
        <stp/>
        <stp>ContractData</stp>
        <stp>S.ADI</stp>
        <stp>NetLastTrade</stp>
        <stp/>
        <stp>T</stp>
        <tr r="D5" s="1"/>
      </tp>
      <tp>
        <v>3.0000000000029559E-2</v>
        <stp/>
        <stp>ContractData</stp>
        <stp>S.ADP</stp>
        <stp>NetLastTrade</stp>
        <stp/>
        <stp>T</stp>
        <tr r="D6" s="1"/>
      </tp>
      <tp>
        <v>-5.0600000000000023</v>
        <stp/>
        <stp>ContractData</stp>
        <stp>S.AMD</stp>
        <stp>NetLastTrade</stp>
        <stp/>
        <stp>T</stp>
        <tr r="D12" s="1"/>
      </tp>
      <tp>
        <v>104.48</v>
        <stp/>
        <stp>ContractData</stp>
        <stp>S.TRI</stp>
        <stp>High</stp>
        <stp/>
        <stp>T</stp>
        <tr r="G94" s="1"/>
      </tp>
      <tp>
        <v>802.95</v>
        <stp/>
        <stp>ContractData</stp>
        <stp>S.STX</stp>
        <stp>Open</stp>
        <stp/>
        <stp>T</stp>
        <tr r="F91" s="1"/>
      </tp>
      <tp>
        <v>-10.96999999999997</v>
        <stp/>
        <stp>ContractData</stp>
        <stp>S.ARM</stp>
        <stp>NetLastTrade</stp>
        <stp/>
        <stp>T</stp>
        <tr r="D16" s="1"/>
      </tp>
      <tp>
        <v>-4.0600000000000023</v>
        <stp/>
        <stp>ContractData</stp>
        <stp>S.APP</stp>
        <stp>NetLastTrade</stp>
        <stp/>
        <stp>T</stp>
        <tr r="D15" s="1"/>
      </tp>
      <tp>
        <v>387</v>
        <stp/>
        <stp>ContractData</stp>
        <stp>S.TER</stp>
        <stp>High</stp>
        <stp/>
        <stp>T</stp>
        <tr r="G92" s="1"/>
      </tp>
      <tp>
        <v>568.25</v>
        <stp/>
        <stp>ContractData</stp>
        <stp>S.AXON</stp>
        <stp>Open</stp>
        <stp/>
        <stp>T</stp>
        <tr r="F19" s="1"/>
      </tp>
      <tp>
        <v>84.81</v>
        <stp/>
        <stp>ContractData</stp>
        <stp>S.DXCM</stp>
        <stp>Open</stp>
        <stp/>
        <stp>T</stp>
        <tr r="F35" s="1"/>
      </tp>
      <tp>
        <v>240.25</v>
        <stp/>
        <stp>ContractData</stp>
        <stp>S.NXPI</stp>
        <stp>Open</stp>
        <stp/>
        <stp>T</stp>
        <tr r="F71" s="1"/>
      </tp>
      <tp>
        <v>1753.51</v>
        <stp/>
        <stp>ContractData</stp>
        <stp>S.ASML</stp>
        <stp>LastTrade</stp>
        <stp/>
        <stp>T</stp>
        <tr r="C17" s="1"/>
      </tp>
      <tp>
        <v>3817956.34225738</v>
        <stp/>
        <stp>StudyData</stp>
        <stp>S.PCAR</stp>
        <stp>MA</stp>
        <stp>InputChoice=Vol,MAType=Sim,Period=21</stp>
        <stp>MA</stp>
        <stp>D</stp>
        <stp>-1</stp>
        <stp>all</stp>
        <stp/>
        <stp/>
        <stp/>
        <stp>T</stp>
        <tr r="N76" s="1"/>
      </tp>
      <tp>
        <v>2609080.9949099501</v>
        <stp/>
        <stp>StudyData</stp>
        <stp>S.CTAS</stp>
        <stp>MA</stp>
        <stp>InputChoice=Vol,MAType=Sim,Period=21</stp>
        <stp>MA</stp>
        <stp>D</stp>
        <stp>-1</stp>
        <stp>all</stp>
        <stp/>
        <stp/>
        <stp/>
        <stp>T</stp>
        <tr r="N32" s="1"/>
      </tp>
      <tp>
        <v>7336515.2485490004</v>
        <stp/>
        <stp>StudyData</stp>
        <stp>S.AMAT</stp>
        <stp>MA</stp>
        <stp>InputChoice=Vol,MAType=Sim,Period=21</stp>
        <stp>MA</stp>
        <stp>D</stp>
        <stp>-1</stp>
        <stp>all</stp>
        <stp/>
        <stp/>
        <stp/>
        <stp>T</stp>
        <tr r="N11" s="1"/>
      </tp>
      <tp>
        <v>4302795.1770087099</v>
        <stp/>
        <stp>StudyData</stp>
        <stp>S.WDAY</stp>
        <stp>MA</stp>
        <stp>InputChoice=Vol,MAType=Sim,Period=21</stp>
        <stp>MA</stp>
        <stp>D</stp>
        <stp>-1</stp>
        <stp>all</stp>
        <stp/>
        <stp/>
        <stp/>
        <stp>T</stp>
        <tr r="N100" s="1"/>
      </tp>
      <tp>
        <v>4855106.7507414799</v>
        <stp/>
        <stp>StudyData</stp>
        <stp>S.ALAB</stp>
        <stp>MA</stp>
        <stp>InputChoice=Vol,MAType=Sim,Period=21</stp>
        <stp>MA</stp>
        <stp>D</stp>
        <stp>-1</stp>
        <stp>all</stp>
        <stp/>
        <stp/>
        <stp/>
        <stp>T</stp>
        <tr r="N9" s="1"/>
      </tp>
      <tp>
        <v>11958868.710052</v>
        <stp/>
        <stp>StudyData</stp>
        <stp>S.KLAC</stp>
        <stp>MA</stp>
        <stp>InputChoice=Vol,MAType=Sim,Period=21</stp>
        <stp>MA</stp>
        <stp>D</stp>
        <stp>-1</stp>
        <stp>all</stp>
        <stp/>
        <stp/>
        <stp/>
        <stp>T</stp>
        <tr r="N53" s="1"/>
      </tp>
      <tp>
        <v>397.75</v>
        <stp/>
        <stp>ContractData</stp>
        <stp>S.ROP</stp>
        <stp>Open</stp>
        <stp/>
        <stp>T</stp>
        <tr r="F84" s="1"/>
      </tp>
      <tp>
        <v>0.25999999999999091</v>
        <stp/>
        <stp>ContractData</stp>
        <stp>S.GILD</stp>
        <stp>NetLastTrade</stp>
        <stp/>
        <stp>T</stp>
        <tr r="D42" s="1"/>
      </tp>
      <tp>
        <v>-51.040000000000077</v>
        <stp/>
        <stp>ContractData</stp>
        <stp>S.LITE</stp>
        <stp>NetLastTrade</stp>
        <stp/>
        <stp>T</stp>
        <tr r="D55" s="1"/>
      </tp>
      <tp>
        <v>210.9</v>
        <stp/>
        <stp>ContractData</stp>
        <stp>S.BKNG</stp>
        <stp>LastTrade</stp>
        <stp/>
        <stp>T</stp>
        <tr r="C20" s="1"/>
      </tp>
      <tp>
        <v>196.42000000000002</v>
        <stp/>
        <stp>ContractData</stp>
        <stp>S.FANG</stp>
        <stp>LastTrade</stp>
        <stp/>
        <stp>T</stp>
        <tr r="C37" s="1"/>
      </tp>
      <tp>
        <v>162.04</v>
        <stp/>
        <stp>ContractData</stp>
        <stp>S.HONA</stp>
        <stp>LastTrade</stp>
        <stp/>
        <stp>T</stp>
        <tr r="C46" s="1"/>
      </tp>
      <tp>
        <v>182.78</v>
        <stp/>
        <stp>ContractData</stp>
        <stp>S.ABNB</stp>
        <stp>LastTrade</stp>
        <stp/>
        <stp>T</stp>
        <tr r="R31" s="2"/>
        <tr r="C3" s="1"/>
      </tp>
      <tp>
        <v>217.95000000000002</v>
        <stp/>
        <stp>ContractData</stp>
        <stp>S.ALNY</stp>
        <stp>LastTrade</stp>
        <stp/>
        <stp>T</stp>
        <tr r="C10" s="1"/>
      </tp>
      <tp>
        <v>5397033.3172545703</v>
        <stp/>
        <stp>StudyData</stp>
        <stp>S.ADBE</stp>
        <stp>MA</stp>
        <stp>InputChoice=Vol,MAType=Sim,Period=21</stp>
        <stp>MA</stp>
        <stp>D</stp>
        <stp>-1</stp>
        <stp>all</stp>
        <stp/>
        <stp/>
        <stp/>
        <stp>T</stp>
        <tr r="N4" s="1"/>
      </tp>
      <tp>
        <v>16.090095529500001</v>
        <stp/>
        <stp>StudyData</stp>
        <stp>S.GOOGL</stp>
        <stp>StdDev</stp>
        <stp>InputChoice=Close,Period1=21</stp>
        <stp>STDDEV</stp>
        <stp>D</stp>
        <stp/>
        <stp>all</stp>
        <stp/>
        <stp/>
        <stp/>
        <stp>T</stp>
        <tr r="Q44" s="1"/>
      </tp>
      <tp>
        <v>164.63</v>
        <stp/>
        <stp>ContractData</stp>
        <stp>S.FTNT</stp>
        <stp>LastTrade</stp>
        <stp/>
        <stp>T</stp>
        <tr r="C40" s="1"/>
      </tp>
      <tp>
        <v>382.01</v>
        <stp/>
        <stp>ContractData</stp>
        <stp>S.PANW</stp>
        <stp>LastTrade</stp>
        <stp/>
        <stp>T</stp>
        <tr r="R35" s="2"/>
        <tr r="C74" s="1"/>
      </tp>
      <tp>
        <v>337.87</v>
        <stp/>
        <stp>ContractData</stp>
        <stp>S.CDNS</stp>
        <stp>LastTrade</stp>
        <stp/>
        <stp>T</stp>
        <tr r="C23" s="1"/>
      </tp>
      <tp>
        <v>1.8300000000000409</v>
        <stp/>
        <stp>ContractData</stp>
        <stp>S.CEG</stp>
        <stp>NetLastTrade</stp>
        <stp/>
        <stp>T</stp>
        <tr r="D24" s="1"/>
      </tp>
      <tp>
        <v>-5.0000000000004263E-2</v>
        <stp/>
        <stp>ContractData</stp>
        <stp>S.CSX</stp>
        <stp>NetLastTrade</stp>
        <stp/>
        <stp>T</stp>
        <tr r="D31" s="1"/>
      </tp>
      <tp>
        <v>722.39</v>
        <stp/>
        <stp>ContractData</stp>
        <stp>S.QQQ</stp>
        <stp>Open</stp>
        <stp/>
        <stp>T</stp>
        <tr r="Y7" s="2"/>
      </tp>
      <tp>
        <v>15320510.898514999</v>
        <stp/>
        <stp>ContractData</stp>
        <stp>S.MU</stp>
        <stp>T_CVol</stp>
        <stp/>
        <stp>T</stp>
        <tr r="M67" s="1"/>
      </tp>
      <tp>
        <v>3.3200000000000216</v>
        <stp/>
        <stp>ContractData</stp>
        <stp>S.SHOP</stp>
        <stp>NetLastTrade</stp>
        <stp/>
        <stp>T</stp>
        <tr r="D87" s="1"/>
      </tp>
      <tp>
        <v>164.11</v>
        <stp/>
        <stp>ContractData</stp>
        <stp>S.QCOM</stp>
        <stp>LastTrade</stp>
        <stp/>
        <stp>T</stp>
        <tr r="C81" s="1"/>
      </tp>
      <tp>
        <v>597.66</v>
        <stp/>
        <stp>ContractData</stp>
        <stp>S.AXON</stp>
        <stp>LastTrade</stp>
        <stp/>
        <stp>T</stp>
        <tr r="C19" s="1"/>
      </tp>
      <tp>
        <v>11191672.61340829</v>
        <stp/>
        <stp>StudyData</stp>
        <stp>S.LRCX</stp>
        <stp>MA</stp>
        <stp>InputChoice=Vol,MAType=Sim,Period=21</stp>
        <stp>MA</stp>
        <stp>D</stp>
        <stp>-1</stp>
        <stp>all</stp>
        <stp/>
        <stp/>
        <stp/>
        <stp>T</stp>
        <tr r="N56" s="1"/>
      </tp>
      <tp>
        <v>93467303.213657901</v>
        <stp/>
        <stp>StudyData</stp>
        <stp>S.SPCX</stp>
        <stp>MA</stp>
        <stp>InputChoice=Vol,MAType=Sim,Period=21</stp>
        <stp>MA</stp>
        <stp>D</stp>
        <stp>-1</stp>
        <stp>all</stp>
        <stp/>
        <stp/>
        <stp/>
        <stp>T</stp>
        <tr r="N90" s="1"/>
      </tp>
      <tp>
        <v>253.67000000000002</v>
        <stp/>
        <stp>ContractData</stp>
        <stp>S.DDOG</stp>
        <stp>LastTrade</stp>
        <stp/>
        <stp>T</stp>
        <tr r="C34" s="1"/>
      </tp>
      <tp>
        <v>352.28000000000003</v>
        <stp/>
        <stp>ContractData</stp>
        <stp>S.GOOG</stp>
        <stp>LastTrade</stp>
        <stp/>
        <stp>T</stp>
        <tr r="C43" s="1"/>
      </tp>
      <tp>
        <v>5108074.1268373299</v>
        <stp/>
        <stp>StudyData</stp>
        <stp>S.DXCM</stp>
        <stp>MA</stp>
        <stp>InputChoice=Vol,MAType=Sim,Period=21</stp>
        <stp>MA</stp>
        <stp>D</stp>
        <stp>-1</stp>
        <stp>all</stp>
        <stp/>
        <stp/>
        <stp/>
        <stp>T</stp>
        <tr r="N35" s="1"/>
      </tp>
      <tp>
        <v>154.89000000000001</v>
        <stp/>
        <stp>ContractData</stp>
        <stp>S.SHOP</stp>
        <stp>LastTrade</stp>
        <stp/>
        <stp>T</stp>
        <tr r="R33" s="2"/>
        <tr r="C87" s="1"/>
      </tp>
      <tp>
        <v>20381607.594650809</v>
        <stp/>
        <stp>StudyData</stp>
        <stp>S.CSCO</stp>
        <stp>MA</stp>
        <stp>InputChoice=Vol,MAType=Sim,Period=21</stp>
        <stp>MA</stp>
        <stp>D</stp>
        <stp>-1</stp>
        <stp>all</stp>
        <stp/>
        <stp/>
        <stp/>
        <stp>T</stp>
        <tr r="N30" s="1"/>
      </tp>
      <tp>
        <v>91.59</v>
        <stp/>
        <stp>ContractData</stp>
        <stp>S.PDD</stp>
        <stp>Open</stp>
        <stp/>
        <stp>T</stp>
        <tr r="F77" s="1"/>
      </tp>
      <tp>
        <v>138.51</v>
        <stp/>
        <stp>ContractData</stp>
        <stp>S.PEP</stp>
        <stp>Open</stp>
        <stp/>
        <stp>T</stp>
        <tr r="F78" s="1"/>
      </tp>
      <tp>
        <v>2.009999999999998</v>
        <stp/>
        <stp>ContractData</stp>
        <stp>S.BKR</stp>
        <stp>NetLastTrade</stp>
        <stp/>
        <stp>T</stp>
        <tr r="D21" s="1"/>
      </tp>
      <tp>
        <v>111.78</v>
        <stp/>
        <stp>ContractData</stp>
        <stp>S.WMT</stp>
        <stp>High</stp>
        <stp/>
        <stp>T</stp>
        <tr r="G102" s="1"/>
      </tp>
      <tp>
        <v>452.7</v>
        <stp/>
        <stp>ContractData</stp>
        <stp>S.WDC</stp>
        <stp>High</stp>
        <stp/>
        <stp>T</stp>
        <tr r="G101" s="1"/>
      </tp>
      <tp>
        <v>27.03</v>
        <stp/>
        <stp>ContractData</stp>
        <stp>S.WBD</stp>
        <stp>High</stp>
        <stp/>
        <stp>T</stp>
        <tr r="G99" s="1"/>
      </tp>
      <tp>
        <v>-1.1899999999999977</v>
        <stp/>
        <stp>ContractData</stp>
        <stp>S.GOOG</stp>
        <stp>NetLastTrade</stp>
        <stp/>
        <stp>T</stp>
        <tr r="D43" s="1"/>
      </tp>
      <tp>
        <v>-6.4699999999999989</v>
        <stp/>
        <stp>ContractData</stp>
        <stp>S.HONA</stp>
        <stp>NetLastTrade</stp>
        <stp/>
        <stp>T</stp>
        <tr r="D46" s="1"/>
      </tp>
      <tp>
        <v>-3.7800000000000864</v>
        <stp/>
        <stp>ContractData</stp>
        <stp>S.COST</stp>
        <stp>NetLastTrade</stp>
        <stp/>
        <stp>T</stp>
        <tr r="D26" s="1"/>
      </tp>
      <tp>
        <v>0.40999999999999659</v>
        <stp/>
        <stp>ContractData</stp>
        <stp>S.ROST</stp>
        <stp>NetLastTrade</stp>
        <stp/>
        <stp>T</stp>
        <tr r="D85" s="1"/>
      </tp>
      <tp>
        <v>72.989999999999995</v>
        <stp/>
        <stp>ContractData</stp>
        <stp>S.GEHC</stp>
        <stp>LastTrade</stp>
        <stp/>
        <stp>T</stp>
        <tr r="C41" s="1"/>
      </tp>
      <tp>
        <v>128233110.21890619</v>
        <stp/>
        <stp>StudyData</stp>
        <stp>S.NVDA</stp>
        <stp>MA</stp>
        <stp>InputChoice=Vol,MAType=Sim,Period=21</stp>
        <stp>MA</stp>
        <stp>D</stp>
        <stp>-1</stp>
        <stp>all</stp>
        <stp/>
        <stp/>
        <stp/>
        <stp>T</stp>
        <tr r="N70" s="1"/>
      </tp>
      <tp>
        <v>16763885.310644669</v>
        <stp/>
        <stp>StudyData</stp>
        <stp>S.SNDK</stp>
        <stp>MA</stp>
        <stp>InputChoice=Vol,MAType=Sim,Period=21</stp>
        <stp>MA</stp>
        <stp>D</stp>
        <stp>-1</stp>
        <stp>all</stp>
        <stp/>
        <stp/>
        <stp/>
        <stp>T</stp>
        <tr r="N88" s="1"/>
      </tp>
      <tp>
        <v>81.73</v>
        <stp/>
        <stp>ContractData</stp>
        <stp>S.MCHP</stp>
        <stp>LastTrade</stp>
        <stp/>
        <stp>T</stp>
        <tr r="C58" s="1"/>
      </tp>
      <tp>
        <v>434.62</v>
        <stp/>
        <stp>ContractData</stp>
        <stp>S.WDC</stp>
        <stp>Open</stp>
        <stp/>
        <stp>T</stp>
        <tr r="F101" s="1"/>
      </tp>
      <tp>
        <v>26.77</v>
        <stp/>
        <stp>ContractData</stp>
        <stp>S.WBD</stp>
        <stp>Open</stp>
        <stp/>
        <stp>T</stp>
        <tr r="F99" s="1"/>
      </tp>
      <tp>
        <v>111.07000000000001</v>
        <stp/>
        <stp>ContractData</stp>
        <stp>S.WMT</stp>
        <stp>Open</stp>
        <stp/>
        <stp>T</stp>
        <tr r="F102" s="1"/>
      </tp>
      <tp>
        <v>138.51</v>
        <stp/>
        <stp>ContractData</stp>
        <stp>S.PEP</stp>
        <stp>High</stp>
        <stp/>
        <stp>T</stp>
        <tr r="G78" s="1"/>
      </tp>
      <tp>
        <v>92.83</v>
        <stp/>
        <stp>ContractData</stp>
        <stp>S.PDD</stp>
        <stp>High</stp>
        <stp/>
        <stp>T</stp>
        <tr r="G77" s="1"/>
      </tp>
      <tp>
        <v>-1.0300000000000011</v>
        <stp/>
        <stp>ContractData</stp>
        <stp>S.EXC</stp>
        <stp>NetLastTrade</stp>
        <stp/>
        <stp>T</stp>
        <tr r="D36" s="1"/>
      </tp>
      <tp>
        <v>1094866.5213319999</v>
        <stp/>
        <stp>ContractData</stp>
        <stp>S.ORLY</stp>
        <stp>T_CVol</stp>
        <stp/>
        <stp>T</stp>
        <tr r="M73" s="1"/>
      </tp>
      <tp>
        <v>340283.66469100001</v>
        <stp/>
        <stp>ContractData</stp>
        <stp>S.ALNY</stp>
        <stp>T_CVol</stp>
        <stp/>
        <stp>T</stp>
        <tr r="M10" s="1"/>
      </tp>
      <tp>
        <v>802824.09669300006</v>
        <stp/>
        <stp>ContractData</stp>
        <stp>S.WDAY</stp>
        <stp>T_CVol</stp>
        <stp/>
        <stp>T</stp>
        <tr r="M100" s="1"/>
      </tp>
      <tp>
        <v>33.970000000000027</v>
        <stp/>
        <stp>ContractData</stp>
        <stp>S.SNDK</stp>
        <stp>NetLastTrade</stp>
        <stp/>
        <stp>T</stp>
        <tr r="D88" s="1"/>
      </tp>
      <tp>
        <v>0.43999999999999773</v>
        <stp/>
        <stp>ContractData</stp>
        <stp>S.SNPS</stp>
        <stp>NetLastTrade</stp>
        <stp/>
        <stp>T</stp>
        <tr r="D89" s="1"/>
      </tp>
      <tp>
        <v>1.5600000000000023</v>
        <stp/>
        <stp>ContractData</stp>
        <stp>S.MNST</stp>
        <stp>NetLastTrade</stp>
        <stp/>
        <stp>T</stp>
        <tr r="D62" s="1"/>
      </tp>
      <tp>
        <v>-3.5900000000000034</v>
        <stp/>
        <stp>ContractData</stp>
        <stp>S.INTC</stp>
        <stp>NetLastTrade</stp>
        <stp/>
        <stp>T</stp>
        <tr r="D48" s="1"/>
      </tp>
      <tp>
        <v>4.5500000000000114</v>
        <stp/>
        <stp>ContractData</stp>
        <stp>S.INTU</stp>
        <stp>NetLastTrade</stp>
        <stp/>
        <stp>T</stp>
        <tr r="D49" s="1"/>
      </tp>
      <tp>
        <v>1996594.6575528581</v>
        <stp/>
        <stp>StudyData</stp>
        <stp>S.CCEP</stp>
        <stp>MA</stp>
        <stp>InputChoice=Vol,MAType=Sim,Period=21</stp>
        <stp>MA</stp>
        <stp>D</stp>
        <stp>-1</stp>
        <stp>all</stp>
        <stp/>
        <stp/>
        <stp/>
        <stp>T</stp>
        <tr r="N22" s="1"/>
      </tp>
      <tp>
        <v>188.69</v>
        <stp/>
        <stp>ContractData</stp>
        <stp>S.NBIS</stp>
        <stp>LastTrade</stp>
        <stp/>
        <stp>T</stp>
        <tr r="C68" s="1"/>
      </tp>
      <tp>
        <v>724.67</v>
        <stp/>
        <stp>ContractData</stp>
        <stp>S.QQQ</stp>
        <stp>High</stp>
        <stp/>
        <stp>T</stp>
        <tr r="Y8" s="2"/>
      </tp>
      <tp>
        <v>2679420.791133</v>
        <stp/>
        <stp>ContractData</stp>
        <stp>S.LRCX</stp>
        <stp>T_CVol</stp>
        <stp/>
        <stp>T</stp>
        <tr r="M56" s="1"/>
      </tp>
      <tp>
        <v>8606212.7183410004</v>
        <stp/>
        <stp>ContractData</stp>
        <stp>S.NFLX</stp>
        <stp>T_CVol</stp>
        <stp/>
        <stp>T</stp>
        <tr r="M69" s="1"/>
      </tp>
      <tp>
        <v>147194.61023799999</v>
        <stp/>
        <stp>ContractData</stp>
        <stp>S.IDXX</stp>
        <stp>T_CVol</stp>
        <stp/>
        <stp>T</stp>
        <tr r="M47" s="1"/>
      </tp>
      <tp>
        <v>1331724.3472209999</v>
        <stp/>
        <stp>ContractData</stp>
        <stp>S.VRTX</stp>
        <stp>T_CVol</stp>
        <stp/>
        <stp>T</stp>
        <tr r="M98" s="1"/>
        <tr r="F30" s="2"/>
      </tp>
      <tp>
        <v>380332.40211700002</v>
        <stp/>
        <stp>ContractData</stp>
        <stp>S.PAYX</stp>
        <stp>T_CVol</stp>
        <stp/>
        <stp>T</stp>
        <tr r="M75" s="1"/>
      </tp>
      <tp>
        <v>89517936.201582998</v>
        <stp/>
        <stp>ContractData</stp>
        <stp>S.SPCX</stp>
        <stp>T_CVol</stp>
        <stp/>
        <stp>T</stp>
        <tr r="F31" s="2"/>
        <tr r="M90" s="1"/>
      </tp>
      <tp>
        <v>1056639.846777</v>
        <stp/>
        <stp>ContractData</stp>
        <stp>S.SBUX</stp>
        <stp>T_CVol</stp>
        <stp/>
        <stp>T</stp>
        <tr r="M86" s="1"/>
      </tp>
      <tp>
        <v>240.25</v>
        <stp/>
        <stp>ContractData</stp>
        <stp>S.NXPI</stp>
        <stp>High</stp>
        <stp/>
        <stp>T</stp>
        <tr r="G71" s="1"/>
      </tp>
      <tp>
        <v>-7.6999999999999318</v>
        <stp/>
        <stp>ContractData</stp>
        <stp>S.AMAT</stp>
        <stp>NetLastTrade</stp>
        <stp/>
        <stp>T</stp>
        <tr r="D11" s="1"/>
      </tp>
      <tp>
        <v>1.1800000000000068</v>
        <stp/>
        <stp>ContractData</stp>
        <stp>S.AMGN</stp>
        <stp>NetLastTrade</stp>
        <stp/>
        <stp>T</stp>
        <tr r="D13" s="1"/>
      </tp>
      <tp>
        <v>4.8600000000000136</v>
        <stp/>
        <stp>ContractData</stp>
        <stp>S.AMZN</stp>
        <stp>NetLastTrade</stp>
        <stp/>
        <stp>T</stp>
        <tr r="D14" s="1"/>
      </tp>
      <tp>
        <v>88.06</v>
        <stp/>
        <stp>ContractData</stp>
        <stp>S.DXCM</stp>
        <stp>High</stp>
        <stp/>
        <stp>T</stp>
        <tr r="G35" s="1"/>
      </tp>
      <tp>
        <v>597.99</v>
        <stp/>
        <stp>ContractData</stp>
        <stp>S.AXON</stp>
        <stp>High</stp>
        <stp/>
        <stp>T</stp>
        <tr r="G19" s="1"/>
      </tp>
      <tp>
        <v>-1.6699999999999875</v>
        <stp/>
        <stp>ContractData</stp>
        <stp>S.TMUS</stp>
        <stp>NetLastTrade</stp>
        <stp/>
        <stp>T</stp>
        <tr r="D93" s="1"/>
      </tp>
      <tp>
        <v>39062098.7601064</v>
        <stp/>
        <stp>StudyData</stp>
        <stp>S.MSFT</stp>
        <stp>MA</stp>
        <stp>InputChoice=Vol,MAType=Sim,Period=21</stp>
        <stp>MA</stp>
        <stp>D</stp>
        <stp>-1</stp>
        <stp>all</stp>
        <stp/>
        <stp/>
        <stp/>
        <stp>T</stp>
        <tr r="N65" s="1"/>
      </tp>
      <tp>
        <v>1741994.367954762</v>
        <stp/>
        <stp>StudyData</stp>
        <stp>S.ODFL</stp>
        <stp>MA</stp>
        <stp>InputChoice=Vol,MAType=Sim,Period=21</stp>
        <stp>MA</stp>
        <stp>D</stp>
        <stp>-1</stp>
        <stp>all</stp>
        <stp/>
        <stp/>
        <stp/>
        <stp>T</stp>
        <tr r="N72" s="1"/>
      </tp>
      <tp>
        <v>403.99</v>
        <stp/>
        <stp>ContractData</stp>
        <stp>S.ROP</stp>
        <stp>High</stp>
        <stp/>
        <stp>T</stp>
        <tr r="G84" s="1"/>
      </tp>
      <tp>
        <v>59</v>
        <stp/>
        <stp>ContractData</stp>
        <stp>S.PYPL</stp>
        <stp>High</stp>
        <stp/>
        <stp>T</stp>
        <tr r="G80" s="1"/>
      </tp>
      <tp>
        <v>-1.25</v>
        <stp/>
        <stp>ContractData</stp>
        <stp>S.ALNY</stp>
        <stp>NetLastTrade</stp>
        <stp/>
        <stp>T</stp>
        <tr r="D10" s="1"/>
      </tp>
      <tp>
        <v>-6.8000000000000114</v>
        <stp/>
        <stp>ContractData</stp>
        <stp>S.ALAB</stp>
        <stp>NetLastTrade</stp>
        <stp/>
        <stp>T</stp>
        <tr r="D9" s="1"/>
      </tp>
      <tp>
        <v>-3.6000000000000227</v>
        <stp/>
        <stp>ContractData</stp>
        <stp>S.KLAC</stp>
        <stp>NetLastTrade</stp>
        <stp/>
        <stp>T</stp>
        <tr r="D53" s="1"/>
      </tp>
      <tp>
        <v>7.0900000000000034</v>
        <stp/>
        <stp>ContractData</stp>
        <stp>S.PLTR</stp>
        <stp>NetLastTrade</stp>
        <stp/>
        <stp>T</stp>
        <tr r="D79" s="1"/>
      </tp>
      <tp>
        <v>2663038.3423805302</v>
        <stp/>
        <stp>StudyData</stp>
        <stp>S.AMGN</stp>
        <stp>MA</stp>
        <stp>InputChoice=Vol,MAType=Sim,Period=21</stp>
        <stp>MA</stp>
        <stp>D</stp>
        <stp>-1</stp>
        <stp>all</stp>
        <stp/>
        <stp/>
        <stp/>
        <stp>T</stp>
        <tr r="N13" s="1"/>
      </tp>
      <tp>
        <v>784385.41554171406</v>
        <stp/>
        <stp>StudyData</stp>
        <stp>S.REGN</stp>
        <stp>MA</stp>
        <stp>InputChoice=Vol,MAType=Sim,Period=21</stp>
        <stp>MA</stp>
        <stp>D</stp>
        <stp>-1</stp>
        <stp>all</stp>
        <stp/>
        <stp/>
        <stp/>
        <stp>T</stp>
        <tr r="N82" s="1"/>
      </tp>
      <tp>
        <v>18847140.35170915</v>
        <stp/>
        <stp>StudyData</stp>
        <stp>S.AVGO</stp>
        <stp>MA</stp>
        <stp>InputChoice=Vol,MAType=Sim,Period=21</stp>
        <stp>MA</stp>
        <stp>D</stp>
        <stp>-1</stp>
        <stp>all</stp>
        <stp/>
        <stp/>
        <stp/>
        <stp>T</stp>
        <tr r="N18" s="1"/>
      </tp>
      <tp>
        <v>386.65000000000003</v>
        <stp/>
        <stp>ContractData</stp>
        <stp>S.TER</stp>
        <stp>Open</stp>
        <stp/>
        <stp>T</stp>
        <tr r="F92" s="1"/>
      </tp>
      <tp>
        <v>-0.93999999999999773</v>
        <stp/>
        <stp>ContractData</stp>
        <stp>S.FER</stp>
        <stp>NetLastTrade</stp>
        <stp/>
        <stp>T</stp>
        <tr r="D39" s="1"/>
      </tp>
      <tp>
        <v>826.89</v>
        <stp/>
        <stp>ContractData</stp>
        <stp>S.STX</stp>
        <stp>High</stp>
        <stp/>
        <stp>T</stp>
        <tr r="G91" s="1"/>
      </tp>
      <tp>
        <v>100.75</v>
        <stp/>
        <stp>ContractData</stp>
        <stp>S.TRI</stp>
        <stp>Open</stp>
        <stp/>
        <stp>T</stp>
        <tr r="F94" s="1"/>
      </tp>
      <tp>
        <v>288.07</v>
        <stp/>
        <stp>ContractData</stp>
        <stp>S.TXN</stp>
        <stp>Open</stp>
        <stp/>
        <stp>T</stp>
        <tr r="F97" s="1"/>
      </tp>
      <tp>
        <v>1576467.619832</v>
        <stp/>
        <stp>ContractData</stp>
        <stp>S.MDLZ</stp>
        <stp>T_CVol</stp>
        <stp/>
        <stp>T</stp>
        <tr r="M59" s="1"/>
      </tp>
      <tp>
        <v>-2.9599999999999937</v>
        <stp/>
        <stp>ContractData</stp>
        <stp>S.MCHP</stp>
        <stp>NetLastTrade</stp>
        <stp/>
        <stp>T</stp>
        <tr r="D58" s="1"/>
      </tp>
      <tp>
        <v>-3.75</v>
        <stp/>
        <stp>ContractData</stp>
        <stp>S.QCOM</stp>
        <stp>NetLastTrade</stp>
        <stp/>
        <stp>T</stp>
        <tr r="D81" s="1"/>
      </tp>
      <tp>
        <v>-0.37000000000000455</v>
        <stp/>
        <stp>ContractData</stp>
        <stp>S.PCAR</stp>
        <stp>NetLastTrade</stp>
        <stp/>
        <stp>T</stp>
        <tr r="D76" s="1"/>
      </tp>
      <tp>
        <v>-2.1200000000000045</v>
        <stp/>
        <stp>ContractData</stp>
        <stp>S.CCEP</stp>
        <stp>NetLastTrade</stp>
        <stp/>
        <stp>T</stp>
        <tr r="D22" s="1"/>
      </tp>
      <tp>
        <v>432.73</v>
        <stp/>
        <stp>ContractData</stp>
        <stp>S.AVGO</stp>
        <stp>High</stp>
        <stp/>
        <stp>T</stp>
        <tr r="G18" s="1"/>
      </tp>
      <tp>
        <v>224.13</v>
        <stp/>
        <stp>ContractData</stp>
        <stp>S.NVDA</stp>
        <stp>High</stp>
        <stp/>
        <stp>T</stp>
        <tr r="G70" s="1"/>
      </tp>
      <tp>
        <v>11496906.22554905</v>
        <stp/>
        <stp>StudyData</stp>
        <stp>S.MCHP</stp>
        <stp>MA</stp>
        <stp>InputChoice=Vol,MAType=Sim,Period=21</stp>
        <stp>MA</stp>
        <stp>D</stp>
        <stp>-1</stp>
        <stp>all</stp>
        <stp/>
        <stp/>
        <stp/>
        <stp>T</stp>
        <tr r="N58" s="1"/>
      </tp>
      <tp>
        <v>1246.18</v>
        <stp/>
        <stp>ContractData</stp>
        <stp>S.SNDK</stp>
        <stp>LastTrade</stp>
        <stp/>
        <stp>T</stp>
        <tr r="C88" s="1"/>
      </tp>
      <tp>
        <v>219.19</v>
        <stp/>
        <stp>ContractData</stp>
        <stp>S.NVDA</stp>
        <stp>LastTrade</stp>
        <stp/>
        <stp>T</stp>
        <tr r="C70" s="1"/>
      </tp>
      <tp>
        <v>5891738.42771619</v>
        <stp/>
        <stp>StudyData</stp>
        <stp>S.GEHC</stp>
        <stp>MA</stp>
        <stp>InputChoice=Vol,MAType=Sim,Period=21</stp>
        <stp>MA</stp>
        <stp>D</stp>
        <stp>-1</stp>
        <stp>all</stp>
        <stp/>
        <stp/>
        <stp/>
        <stp>T</stp>
        <tr r="N41" s="1"/>
      </tp>
      <tp>
        <v>894769.04995899997</v>
        <stp/>
        <stp>ContractData</stp>
        <stp>S.INTU</stp>
        <stp>T_CVol</stp>
        <stp/>
        <stp>T</stp>
        <tr r="M49" s="1"/>
      </tp>
      <tp>
        <v>0.71999999999999886</v>
        <stp/>
        <stp>ContractData</stp>
        <stp>S.NBIS</stp>
        <stp>NetLastTrade</stp>
        <stp/>
        <stp>T</stp>
        <tr r="D68" s="1"/>
      </tp>
      <tp>
        <v>4.710000000000008</v>
        <stp/>
        <stp>ContractData</stp>
        <stp>S.ABNB</stp>
        <stp>NetLastTrade</stp>
        <stp/>
        <stp>T</stp>
        <tr r="D3" s="1"/>
      </tp>
      <tp>
        <v>134.94999999999999</v>
        <stp/>
        <stp>ContractData</stp>
        <stp>S.SPCX</stp>
        <stp>Open</stp>
        <stp/>
        <stp>T</stp>
        <tr r="F90" s="1"/>
      </tp>
      <tp>
        <v>1428.22</v>
        <stp/>
        <stp>ContractData</stp>
        <stp>S.MPWR</stp>
        <stp>Open</stp>
        <stp/>
        <stp>T</stp>
        <tr r="F63" s="1"/>
      </tp>
      <tp>
        <v>-0.53000000000000114</v>
        <stp/>
        <stp>ContractData</stp>
        <stp>S.SBUX</stp>
        <stp>NetLastTrade</stp>
        <stp/>
        <stp>T</stp>
        <tr r="D86" s="1"/>
      </tp>
      <tp>
        <v>29.35</v>
        <stp/>
        <stp>ContractData</stp>
        <stp>S.CPRT</stp>
        <stp>Open</stp>
        <stp/>
        <stp>T</stp>
        <tr r="F27" s="1"/>
      </tp>
      <tp>
        <v>22925954.5895481</v>
        <stp/>
        <stp>StudyData</stp>
        <stp>S.NBIS</stp>
        <stp>MA</stp>
        <stp>InputChoice=Vol,MAType=Sim,Period=21</stp>
        <stp>MA</stp>
        <stp>D</stp>
        <stp>-1</stp>
        <stp>all</stp>
        <stp/>
        <stp/>
        <stp/>
        <stp>T</stp>
        <tr r="N68" s="1"/>
      </tp>
      <tp>
        <v>106.17</v>
        <stp/>
        <stp>ContractData</stp>
        <stp>S.CCEP</stp>
        <stp>LastTrade</stp>
        <stp/>
        <stp>T</stp>
        <tr r="C22" s="1"/>
      </tp>
      <tp>
        <v>-2.7299999999999898</v>
        <stp/>
        <stp>ContractData</stp>
        <stp>S.HON</stp>
        <stp>NetLastTrade</stp>
        <stp/>
        <stp>T</stp>
        <tr r="D45" s="1"/>
      </tp>
      <tp>
        <v>12361925.736978</v>
        <stp/>
        <stp>ContractData</stp>
        <stp>S.MSFT</stp>
        <stp>T_CVol</stp>
        <stp/>
        <stp>T</stp>
        <tr r="M65" s="1"/>
      </tp>
      <tp>
        <v>1938616.510643</v>
        <stp/>
        <stp>ContractData</stp>
        <stp>S.MNST</stp>
        <stp>T_CVol</stp>
        <stp/>
        <stp>T</stp>
        <tr r="M62" s="1"/>
      </tp>
      <tp>
        <v>1150148.0566410001</v>
        <stp/>
        <stp>ContractData</stp>
        <stp>S.FTNT</stp>
        <stp>T_CVol</stp>
        <stp/>
        <stp>T</stp>
        <tr r="M40" s="1"/>
      </tp>
      <tp>
        <v>1743015.7979220001</v>
        <stp/>
        <stp>ContractData</stp>
        <stp>S.FAST</stp>
        <stp>T_CVol</stp>
        <stp/>
        <stp>T</stp>
        <tr r="M38" s="1"/>
      </tp>
      <tp>
        <v>1875840.58375</v>
        <stp/>
        <stp>ContractData</stp>
        <stp>S.AMAT</stp>
        <stp>T_CVol</stp>
        <stp/>
        <stp>T</stp>
        <tr r="M11" s="1"/>
      </tp>
      <tp>
        <v>1852573.536354</v>
        <stp/>
        <stp>ContractData</stp>
        <stp>S.CPRT</stp>
        <stp>T_CVol</stp>
        <stp/>
        <stp>T</stp>
        <tr r="M27" s="1"/>
      </tp>
      <tp>
        <v>502999.50020100002</v>
        <stp/>
        <stp>ContractData</stp>
        <stp>S.COST</stp>
        <stp>T_CVol</stp>
        <stp/>
        <stp>T</stp>
        <tr r="M26" s="1"/>
      </tp>
      <tp>
        <v>523788.10412700003</v>
        <stp/>
        <stp>ContractData</stp>
        <stp>S.ROST</stp>
        <stp>T_CVol</stp>
        <stp/>
        <stp>T</stp>
        <tr r="M85" s="1"/>
      </tp>
      <tp>
        <v>256.62</v>
        <stp/>
        <stp>ContractData</stp>
        <stp>S.TTWO</stp>
        <stp>High</stp>
        <stp/>
        <stp>T</stp>
        <tr r="G96" s="1"/>
      </tp>
      <tp>
        <v>326.59000000000003</v>
        <stp/>
        <stp>ContractData</stp>
        <stp>S.TSLA</stp>
        <stp>Open</stp>
        <stp/>
        <stp>T</stp>
        <tr r="F95" s="1"/>
      </tp>
      <tp>
        <v>1793.01</v>
        <stp/>
        <stp>ContractData</stp>
        <stp>S.ASML</stp>
        <stp>Open</stp>
        <stp/>
        <stp>T</stp>
        <tr r="F17" s="1"/>
      </tp>
      <tp>
        <v>8.3800000000000239</v>
        <stp/>
        <stp>ContractData</stp>
        <stp>S.FANG</stp>
        <stp>NetLastTrade</stp>
        <stp/>
        <stp>T</stp>
        <tr r="D37" s="1"/>
      </tp>
      <tp>
        <v>18.149999999999977</v>
        <stp/>
        <stp>ContractData</stp>
        <stp>S.PANW</stp>
        <stp>NetLastTrade</stp>
        <stp/>
        <stp>T</stp>
        <tr r="D74" s="1"/>
      </tp>
      <tp>
        <v>503.44</v>
        <stp/>
        <stp>ContractData</stp>
        <stp>S.MSFT</stp>
        <stp>Open</stp>
        <stp/>
        <stp>T</stp>
        <tr r="F65" s="1"/>
      </tp>
      <tp>
        <v>123.05</v>
        <stp/>
        <stp>ContractData</stp>
        <stp>S.CSCO</stp>
        <stp>Open</stp>
        <stp/>
        <stp>T</stp>
        <tr r="F30" s="1"/>
      </tp>
      <tp>
        <v>8.99999999999892E-2</v>
        <stp/>
        <stp>ContractData</stp>
        <stp>S.PAYX</stp>
        <stp>NetLastTrade</stp>
        <stp/>
        <stp>T</stp>
        <tr r="D75" s="1"/>
      </tp>
      <tp>
        <v>203.58</v>
        <stp/>
        <stp>ContractData</stp>
        <stp>S.CTAS</stp>
        <stp>High</stp>
        <stp/>
        <stp>T</stp>
        <tr r="G32" s="1"/>
      </tp>
      <tp>
        <v>-6.6899999999999977</v>
        <stp/>
        <stp>ContractData</stp>
        <stp>S.AAPL</stp>
        <stp>NetLastTrade</stp>
        <stp/>
        <stp>T</stp>
        <tr r="D2" s="1"/>
      </tp>
      <tp>
        <v>167.18</v>
        <stp/>
        <stp>ContractData</stp>
        <stp>S.FTNT</stp>
        <stp>High</stp>
        <stp/>
        <stp>T</stp>
        <tr r="G40" s="1"/>
      </tp>
      <tp>
        <v>-6.9699999999999989</v>
        <stp/>
        <stp>ContractData</stp>
        <stp>S.DASH</stp>
        <stp>NetLastTrade</stp>
        <stp/>
        <stp>T</stp>
        <tr r="D33" s="1"/>
      </tp>
      <tp>
        <v>5.9999999999995168E-2</v>
        <stp/>
        <stp>ContractData</stp>
        <stp>S.FAST</stp>
        <stp>NetLastTrade</stp>
        <stp/>
        <stp>T</stp>
        <tr r="D38" s="1"/>
      </tp>
      <tp>
        <v>99.45</v>
        <stp/>
        <stp>ContractData</stp>
        <stp>S.MSTR</stp>
        <stp>Open</stp>
        <stp/>
        <stp>T</stp>
        <tr r="F66" s="1"/>
      </tp>
      <tp>
        <v>379.24</v>
        <stp/>
        <stp>ContractData</stp>
        <stp>S.ISRG</stp>
        <stp>Open</stp>
        <stp/>
        <stp>T</stp>
        <tr r="F50" s="1"/>
      </tp>
      <tp>
        <v>214.31</v>
        <stp/>
        <stp>ContractData</stp>
        <stp>S.ODFL</stp>
        <stp>LastTrade</stp>
        <stp/>
        <stp>T</stp>
        <tr r="C72" s="1"/>
      </tp>
      <tp>
        <v>510.09000000000003</v>
        <stp/>
        <stp>ContractData</stp>
        <stp>S.MSFT</stp>
        <stp>LastTrade</stp>
        <stp/>
        <stp>T</stp>
        <tr r="C65" s="1"/>
      </tp>
      <tp>
        <v>-0.82000000000000028</v>
        <stp/>
        <stp>ContractData</stp>
        <stp>S.KDP</stp>
        <stp>NetLastTrade</stp>
        <stp/>
        <stp>T</stp>
        <tr r="D51" s="1"/>
      </tp>
      <tp>
        <v>-0.53000000000000114</v>
        <stp/>
        <stp>ContractData</stp>
        <stp>S.KHC</stp>
        <stp>NetLastTrade</stp>
        <stp/>
        <stp>T</stp>
        <tr r="D52" s="1"/>
      </tp>
      <tp>
        <v>2190262.3934050002</v>
        <stp/>
        <stp>ContractData</stp>
        <stp>S.PANW</stp>
        <stp>T_CVol</stp>
        <stp/>
        <stp>T</stp>
        <tr r="M74" s="1"/>
      </tp>
      <tp>
        <v>93.09</v>
        <stp/>
        <stp>ContractData</stp>
        <stp>S.ORLY</stp>
        <stp>Open</stp>
        <stp/>
        <stp>T</stp>
        <tr r="F73" s="1"/>
      </tp>
      <tp>
        <v>319.5</v>
        <stp/>
        <stp>ContractData</stp>
        <stp>S.LRCX</stp>
        <stp>Open</stp>
        <stp/>
        <stp>T</stp>
        <tr r="F56" s="1"/>
      </tp>
      <tp>
        <v>227.77</v>
        <stp/>
        <stp>ContractData</stp>
        <stp>S.MRVL</stp>
        <stp>Open</stp>
        <stp/>
        <stp>T</stp>
        <tr r="F64" s="1"/>
      </tp>
      <tp>
        <v>215.3</v>
        <stp/>
        <stp>ContractData</stp>
        <stp>S.CRWD</stp>
        <stp>Open</stp>
        <stp/>
        <stp>T</stp>
        <tr r="F28" s="1"/>
      </tp>
      <tp>
        <v>92.350000000000009</v>
        <stp/>
        <stp>ContractData</stp>
        <stp>S.CRWV</stp>
        <stp>Open</stp>
        <stp/>
        <stp>T</stp>
        <tr r="F29" s="1"/>
      </tp>
      <tp>
        <v>539.5</v>
        <stp/>
        <stp>ContractData</stp>
        <stp>S.VRTX</stp>
        <stp>Open</stp>
        <stp/>
        <stp>T</stp>
        <tr r="F98" s="1"/>
      </tp>
      <tp>
        <v>426.06</v>
        <stp/>
        <stp>ContractData</stp>
        <stp>S.AVGO</stp>
        <stp>LastTrade</stp>
        <stp/>
        <stp>T</stp>
        <tr r="C18" s="1"/>
      </tp>
      <tp>
        <v>795.69</v>
        <stp/>
        <stp>ContractData</stp>
        <stp>S.REGN</stp>
        <stp>LastTrade</stp>
        <stp/>
        <stp>T</stp>
        <tr r="C82" s="1"/>
      </tp>
      <tp>
        <v>412.12</v>
        <stp/>
        <stp>ContractData</stp>
        <stp>S.AMGN</stp>
        <stp>LastTrade</stp>
        <stp/>
        <stp>T</stp>
        <tr r="C13" s="1"/>
      </tp>
      <tp>
        <v>77.69</v>
        <stp/>
        <stp>ContractData</stp>
        <stp>S.XEL</stp>
        <stp>Open</stp>
        <stp/>
        <stp>T</stp>
        <tr r="F103" s="1"/>
      </tp>
      <tp>
        <v>9421676.9319049995</v>
        <stp/>
        <stp>ContractData</stp>
        <stp>S.CRWV</stp>
        <stp>T_CVol</stp>
        <stp/>
        <stp>T</stp>
        <tr r="M29" s="1"/>
      </tp>
      <tp>
        <v>226.28</v>
        <stp/>
        <stp>ContractData</stp>
        <stp>S.CRWD</stp>
        <stp>High</stp>
        <stp/>
        <stp>T</stp>
        <tr r="G28" s="1"/>
      </tp>
      <tp>
        <v>93.98</v>
        <stp/>
        <stp>ContractData</stp>
        <stp>S.CRWV</stp>
        <stp>High</stp>
        <stp/>
        <stp>T</stp>
        <tr r="G29" s="1"/>
      </tp>
      <tp>
        <v>230.1</v>
        <stp/>
        <stp>ContractData</stp>
        <stp>S.MRVL</stp>
        <stp>High</stp>
        <stp/>
        <stp>T</stp>
        <tr r="G64" s="1"/>
      </tp>
      <tp>
        <v>546.16999999999996</v>
        <stp/>
        <stp>ContractData</stp>
        <stp>S.VRTX</stp>
        <stp>High</stp>
        <stp/>
        <stp>T</stp>
        <tr r="G98" s="1"/>
      </tp>
      <tp>
        <v>319.99</v>
        <stp/>
        <stp>ContractData</stp>
        <stp>S.LRCX</stp>
        <stp>High</stp>
        <stp/>
        <stp>T</stp>
        <tr r="G56" s="1"/>
      </tp>
      <tp>
        <v>93.28</v>
        <stp/>
        <stp>ContractData</stp>
        <stp>S.ORLY</stp>
        <stp>High</stp>
        <stp/>
        <stp>T</stp>
        <tr r="G73" s="1"/>
      </tp>
      <tp>
        <v>47233318.638356097</v>
        <stp/>
        <stp>StudyData</stp>
        <stp>S.NFLX</stp>
        <stp>MA</stp>
        <stp>InputChoice=Vol,MAType=Sim,Period=21</stp>
        <stp>MA</stp>
        <stp>D</stp>
        <stp>-1</stp>
        <stp>all</stp>
        <stp/>
        <stp/>
        <stp/>
        <stp>T</stp>
        <tr r="N69" s="1"/>
      </tp>
      <tp>
        <v>7733555.7598922905</v>
        <stp/>
        <stp>StudyData</stp>
        <stp>S.ORLY</stp>
        <stp>MA</stp>
        <stp>InputChoice=Vol,MAType=Sim,Period=21</stp>
        <stp>MA</stp>
        <stp>D</stp>
        <stp>-1</stp>
        <stp>all</stp>
        <stp/>
        <stp/>
        <stp/>
        <stp>T</stp>
        <tr r="N73" s="1"/>
      </tp>
      <tp>
        <v>9628068.7393066697</v>
        <stp/>
        <stp>StudyData</stp>
        <stp>S.MDLZ</stp>
        <stp>MA</stp>
        <stp>InputChoice=Vol,MAType=Sim,Period=21</stp>
        <stp>MA</stp>
        <stp>D</stp>
        <stp>-1</stp>
        <stp>all</stp>
        <stp/>
        <stp/>
        <stp/>
        <stp>T</stp>
        <tr r="N59" s="1"/>
      </tp>
      <tp>
        <v>39107117.083236001</v>
        <stp/>
        <stp>StudyData</stp>
        <stp>S.TSLA</stp>
        <stp>MA</stp>
        <stp>InputChoice=Vol,MAType=Sim,Period=21</stp>
        <stp>MA</stp>
        <stp>D</stp>
        <stp>-1</stp>
        <stp>all</stp>
        <stp/>
        <stp/>
        <stp/>
        <stp>T</stp>
        <tr r="N95" s="1"/>
      </tp>
      <tp>
        <v>18686429.368540719</v>
        <stp/>
        <stp>StudyData</stp>
        <stp>S.RKLB</stp>
        <stp>MA</stp>
        <stp>InputChoice=Vol,MAType=Sim,Period=21</stp>
        <stp>MA</stp>
        <stp>D</stp>
        <stp>-1</stp>
        <stp>all</stp>
        <stp/>
        <stp/>
        <stp/>
        <stp>T</stp>
        <tr r="N83" s="1"/>
      </tp>
      <tp>
        <v>6859240.3307822896</v>
        <stp/>
        <stp>StudyData</stp>
        <stp>S.GILD</stp>
        <stp>MA</stp>
        <stp>InputChoice=Vol,MAType=Sim,Period=21</stp>
        <stp>MA</stp>
        <stp>D</stp>
        <stp>-1</stp>
        <stp>all</stp>
        <stp/>
        <stp/>
        <stp/>
        <stp>T</stp>
        <tr r="N42" s="1"/>
      </tp>
      <tp>
        <v>421180.54106485698</v>
        <stp/>
        <stp>StudyData</stp>
        <stp>S.MELI</stp>
        <stp>MA</stp>
        <stp>InputChoice=Vol,MAType=Sim,Period=21</stp>
        <stp>MA</stp>
        <stp>D</stp>
        <stp>-1</stp>
        <stp>all</stp>
        <stp/>
        <stp/>
        <stp/>
        <stp>T</stp>
        <tr r="N60" s="1"/>
      </tp>
      <tp>
        <v>-7.4600000000000364</v>
        <stp/>
        <stp>ContractData</stp>
        <stp>S.MAR</stp>
        <stp>NetLastTrade</stp>
        <stp/>
        <stp>T</stp>
        <tr r="D57" s="1"/>
      </tp>
      <tp>
        <v>78.02</v>
        <stp/>
        <stp>ContractData</stp>
        <stp>S.XEL</stp>
        <stp>High</stp>
        <stp/>
        <stp>T</stp>
        <tr r="G103" s="1"/>
      </tp>
      <tp>
        <v>159.9</v>
        <stp/>
        <stp>ContractData</stp>
        <stp>S.FTNT</stp>
        <stp>Open</stp>
        <stp/>
        <stp>T</stp>
        <tr r="F40" s="1"/>
      </tp>
      <tp>
        <v>100.77</v>
        <stp/>
        <stp>ContractData</stp>
        <stp>S.MSTR</stp>
        <stp>High</stp>
        <stp/>
        <stp>T</stp>
        <tr r="G66" s="1"/>
      </tp>
      <tp>
        <v>388.17</v>
        <stp/>
        <stp>ContractData</stp>
        <stp>S.ISRG</stp>
        <stp>High</stp>
        <stp/>
        <stp>T</stp>
        <tr r="G50" s="1"/>
      </tp>
      <tp>
        <v>0.89000000000000057</v>
        <stp/>
        <stp>ContractData</stp>
        <stp>S.NFLX</stp>
        <stp>NetLastTrade</stp>
        <stp/>
        <stp>T</stp>
        <tr r="D69" s="1"/>
      </tp>
      <tp>
        <v>201.68</v>
        <stp/>
        <stp>ContractData</stp>
        <stp>S.CTAS</stp>
        <stp>Open</stp>
        <stp/>
        <stp>T</stp>
        <tr r="F32" s="1"/>
      </tp>
      <tp>
        <v>513.73</v>
        <stp/>
        <stp>ContractData</stp>
        <stp>S.MSFT</stp>
        <stp>High</stp>
        <stp/>
        <stp>T</stp>
        <tr r="G65" s="1"/>
      </tp>
      <tp>
        <v>124.71000000000001</v>
        <stp/>
        <stp>ContractData</stp>
        <stp>S.CSCO</stp>
        <stp>High</stp>
        <stp/>
        <stp>T</stp>
        <tr r="G30" s="1"/>
      </tp>
      <tp>
        <v>247.55</v>
        <stp/>
        <stp>ContractData</stp>
        <stp>S.TTWO</stp>
        <stp>Open</stp>
        <stp/>
        <stp>T</stp>
        <tr r="F96" s="1"/>
      </tp>
      <tp>
        <v>1794.47</v>
        <stp/>
        <stp>ContractData</stp>
        <stp>S.ASML</stp>
        <stp>High</stp>
        <stp/>
        <stp>T</stp>
        <tr r="G17" s="1"/>
      </tp>
      <tp>
        <v>332.05</v>
        <stp/>
        <stp>ContractData</stp>
        <stp>S.TSLA</stp>
        <stp>High</stp>
        <stp/>
        <stp>T</stp>
        <tr r="G95" s="1"/>
      </tp>
      <tp>
        <v>194.51</v>
        <stp/>
        <stp>ContractData</stp>
        <stp>S.KLAC</stp>
        <stp>LastTrade</stp>
        <stp/>
        <stp>T</stp>
        <tr r="C53" s="1"/>
      </tp>
      <tp>
        <v>327.37</v>
        <stp/>
        <stp>ContractData</stp>
        <stp>S.ALAB</stp>
        <stp>LastTrade</stp>
        <stp/>
        <stp>T</stp>
        <tr r="C9" s="1"/>
      </tp>
      <tp>
        <v>182.56</v>
        <stp/>
        <stp>ContractData</stp>
        <stp>S.WDAY</stp>
        <stp>LastTrade</stp>
        <stp/>
        <stp>T</stp>
        <tr r="C100" s="1"/>
      </tp>
      <tp>
        <v>531.44000000000005</v>
        <stp/>
        <stp>ContractData</stp>
        <stp>S.AMAT</stp>
        <stp>LastTrade</stp>
        <stp/>
        <stp>T</stp>
        <tr r="C11" s="1"/>
      </tp>
      <tp>
        <v>1899149.854310429</v>
        <stp/>
        <stp>StudyData</stp>
        <stp>S.ASML</stp>
        <stp>MA</stp>
        <stp>InputChoice=Vol,MAType=Sim,Period=21</stp>
        <stp>MA</stp>
        <stp>D</stp>
        <stp>-1</stp>
        <stp>all</stp>
        <stp/>
        <stp/>
        <stp/>
        <stp>T</stp>
        <tr r="N17" s="1"/>
      </tp>
      <tp>
        <v>202.16</v>
        <stp/>
        <stp>ContractData</stp>
        <stp>S.CTAS</stp>
        <stp>LastTrade</stp>
        <stp/>
        <stp>T</stp>
        <tr r="C32" s="1"/>
      </tp>
      <tp>
        <v>132.74</v>
        <stp/>
        <stp>ContractData</stp>
        <stp>S.PCAR</stp>
        <stp>LastTrade</stp>
        <stp/>
        <stp>T</stp>
        <tr r="C76" s="1"/>
      </tp>
      <tp>
        <v>-1.660000000000025</v>
        <stp/>
        <stp>ContractData</stp>
        <stp>S.LIN</stp>
        <stp>NetLastTrade</stp>
        <stp/>
        <stp>T</stp>
        <tr r="D54" s="1"/>
      </tp>
      <tp>
        <v>2470515.1165880002</v>
        <stp/>
        <stp>ContractData</stp>
        <stp>S.MCHP</stp>
        <stp>T_CVol</stp>
        <stp/>
        <stp>T</stp>
        <tr r="M58" s="1"/>
      </tp>
      <tp>
        <v>432807.75098900002</v>
        <stp/>
        <stp>ContractData</stp>
        <stp>S.CCEP</stp>
        <stp>T_CVol</stp>
        <stp/>
        <stp>T</stp>
        <tr r="M22" s="1"/>
      </tp>
      <tp>
        <v>3527981.9151719999</v>
        <stp/>
        <stp>ContractData</stp>
        <stp>S.SHOP</stp>
        <stp>T_CVol</stp>
        <stp/>
        <stp>T</stp>
        <tr r="M87" s="1"/>
      </tp>
      <tp>
        <v>1430</v>
        <stp/>
        <stp>ContractData</stp>
        <stp>S.MPWR</stp>
        <stp>High</stp>
        <stp/>
        <stp>T</stp>
        <tr r="G63" s="1"/>
      </tp>
      <tp>
        <v>1.2199999999999989</v>
        <stp/>
        <stp>ContractData</stp>
        <stp>S.GEHC</stp>
        <stp>NetLastTrade</stp>
        <stp/>
        <stp>T</stp>
        <tr r="D41" s="1"/>
      </tp>
      <tp>
        <v>10.059999999999945</v>
        <stp/>
        <stp>ContractData</stp>
        <stp>S.MELI</stp>
        <stp>NetLastTrade</stp>
        <stp/>
        <stp>T</stp>
        <tr r="D60" s="1"/>
      </tp>
      <tp>
        <v>29.54</v>
        <stp/>
        <stp>ContractData</stp>
        <stp>S.CPRT</stp>
        <stp>High</stp>
        <stp/>
        <stp>T</stp>
        <tr r="G27" s="1"/>
      </tp>
      <tp>
        <v>11.330000000000041</v>
        <stp/>
        <stp>ContractData</stp>
        <stp>S.REGN</stp>
        <stp>NetLastTrade</stp>
        <stp/>
        <stp>T</stp>
        <tr r="D82" s="1"/>
      </tp>
      <tp>
        <v>136.84</v>
        <stp/>
        <stp>ContractData</stp>
        <stp>S.SPCX</stp>
        <stp>High</stp>
        <stp/>
        <stp>T</stp>
        <tr r="G90" s="1"/>
      </tp>
      <tp>
        <v>7.7699999999999818</v>
        <stp/>
        <stp>ContractData</stp>
        <stp>S.META</stp>
        <stp>NetLastTrade</stp>
        <stp/>
        <stp>T</stp>
        <tr r="D61" s="1"/>
      </tp>
      <tp>
        <v>2374098.7210190999</v>
        <stp/>
        <stp>StudyData</stp>
        <stp>S.CDNS</stp>
        <stp>MA</stp>
        <stp>InputChoice=Vol,MAType=Sim,Period=21</stp>
        <stp>MA</stp>
        <stp>D</stp>
        <stp>-1</stp>
        <stp>all</stp>
        <stp/>
        <stp/>
        <stp/>
        <stp>T</stp>
        <tr r="N23" s="1"/>
      </tp>
      <tp>
        <v>5502460.2171358597</v>
        <stp/>
        <stp>StudyData</stp>
        <stp>S.FTNT</stp>
        <stp>MA</stp>
        <stp>InputChoice=Vol,MAType=Sim,Period=21</stp>
        <stp>MA</stp>
        <stp>D</stp>
        <stp>-1</stp>
        <stp>all</stp>
        <stp/>
        <stp/>
        <stp/>
        <stp>T</stp>
        <tr r="N40" s="1"/>
      </tp>
      <tp>
        <v>6082836.0474111401</v>
        <stp/>
        <stp>StudyData</stp>
        <stp>S.PANW</stp>
        <stp>MA</stp>
        <stp>InputChoice=Vol,MAType=Sim,Period=21</stp>
        <stp>MA</stp>
        <stp>D</stp>
        <stp>-1</stp>
        <stp>all</stp>
        <stp/>
        <stp/>
        <stp/>
        <stp>T</stp>
        <tr r="N74" s="1"/>
      </tp>
      <tp>
        <v>270.39</v>
        <stp/>
        <stp>ContractData</stp>
        <stp>S.ADBE</stp>
        <stp>LastTrade</stp>
        <stp/>
        <stp>T</stp>
        <tr r="C4" s="1"/>
      </tp>
      <tp>
        <v>2279459.0154056698</v>
        <stp/>
        <stp>StudyData</stp>
        <stp>S.ALNY</stp>
        <stp>MA</stp>
        <stp>InputChoice=Vol,MAType=Sim,Period=21</stp>
        <stp>MA</stp>
        <stp>D</stp>
        <stp>-1</stp>
        <stp>all</stp>
        <stp/>
        <stp/>
        <stp/>
        <stp>T</stp>
        <tr r="N10" s="1"/>
      </tp>
      <tp>
        <v>3840222.433183</v>
        <stp/>
        <stp>StudyData</stp>
        <stp>S.HONA</stp>
        <stp>MA</stp>
        <stp>InputChoice=Vol,MAType=Sim,Period=21</stp>
        <stp>MA</stp>
        <stp>D</stp>
        <stp>-1</stp>
        <stp>all</stp>
        <stp/>
        <stp/>
        <stp/>
        <stp>T</stp>
        <tr r="N46" s="1"/>
      </tp>
      <tp>
        <v>4223066.8275796203</v>
        <stp/>
        <stp>StudyData</stp>
        <stp>S.ABNB</stp>
        <stp>MA</stp>
        <stp>InputChoice=Vol,MAType=Sim,Period=21</stp>
        <stp>MA</stp>
        <stp>D</stp>
        <stp>-1</stp>
        <stp>all</stp>
        <stp/>
        <stp/>
        <stp/>
        <stp>T</stp>
        <tr r="N3" s="1"/>
      </tp>
      <tp>
        <v>6332279.6793946698</v>
        <stp/>
        <stp>StudyData</stp>
        <stp>S.BKNG</stp>
        <stp>MA</stp>
        <stp>InputChoice=Vol,MAType=Sim,Period=21</stp>
        <stp>MA</stp>
        <stp>D</stp>
        <stp>-1</stp>
        <stp>all</stp>
        <stp/>
        <stp/>
        <stp/>
        <stp>T</stp>
        <tr r="N20" s="1"/>
      </tp>
      <tp>
        <v>1946845.8563483341</v>
        <stp/>
        <stp>StudyData</stp>
        <stp>S.FANG</stp>
        <stp>MA</stp>
        <stp>InputChoice=Vol,MAType=Sim,Period=21</stp>
        <stp>MA</stp>
        <stp>D</stp>
        <stp>-1</stp>
        <stp>all</stp>
        <stp/>
        <stp/>
        <stp/>
        <stp>T</stp>
        <tr r="N37" s="1"/>
      </tp>
      <tp>
        <v>8408605.6962139998</v>
        <stp/>
        <stp>ContractData</stp>
        <stp>S.NBIS</stp>
        <stp>T_CVol</stp>
        <stp/>
        <stp>T</stp>
        <tr r="M68" s="1"/>
      </tp>
      <tp>
        <v>286425.19048500003</v>
        <stp/>
        <stp>ContractData</stp>
        <stp>S.CTAS</stp>
        <stp>T_CVol</stp>
        <stp/>
        <stp>T</stp>
        <tr r="M32" s="1"/>
      </tp>
      <tp>
        <v>358254.264333</v>
        <stp/>
        <stp>ContractData</stp>
        <stp>S.CDNS</stp>
        <stp>T_CVol</stp>
        <stp/>
        <stp>T</stp>
        <tr r="M23" s="1"/>
      </tp>
      <tp>
        <v>1145425.501125</v>
        <stp/>
        <stp>ContractData</stp>
        <stp>S.TMUS</stp>
        <stp>T_CVol</stp>
        <stp/>
        <stp>T</stp>
        <tr r="M93" s="1"/>
      </tp>
      <tp>
        <v>278294.62638899998</v>
        <stp/>
        <stp>ContractData</stp>
        <stp>S.SNPS</stp>
        <stp>T_CVol</stp>
        <stp/>
        <stp>T</stp>
        <tr r="M89" s="1"/>
      </tp>
      <tp>
        <v>-1.0700000000000003</v>
        <stp/>
        <stp>ContractData</stp>
        <stp>S.MDLZ</stp>
        <stp>NetLastTrade</stp>
        <stp/>
        <stp>T</stp>
        <tr r="D59" s="1"/>
      </tp>
      <tp>
        <v>19.740000000000009</v>
        <stp/>
        <stp>ContractData</stp>
        <stp>S.DDOG</stp>
        <stp>NetLastTrade</stp>
        <stp/>
        <stp>T</stp>
        <tr r="D34" s="1"/>
      </tp>
      <tp>
        <v>-1.3700000000000045</v>
        <stp/>
        <stp>ContractData</stp>
        <stp>S.CDNS</stp>
        <stp>NetLastTrade</stp>
        <stp/>
        <stp>T</stp>
        <tr r="D23" s="1"/>
      </tp>
      <tp>
        <v>2.9199999999999875</v>
        <stp/>
        <stp>ContractData</stp>
        <stp>S.WDAY</stp>
        <stp>NetLastTrade</stp>
        <stp/>
        <stp>T</stp>
        <tr r="D100" s="1"/>
      </tp>
      <tp>
        <v>426.99</v>
        <stp/>
        <stp>ContractData</stp>
        <stp>S.AVGO</stp>
        <stp>Open</stp>
        <stp/>
        <stp>T</stp>
        <tr r="F18" s="1"/>
      </tp>
      <tp>
        <v>223.4</v>
        <stp/>
        <stp>ContractData</stp>
        <stp>S.NVDA</stp>
        <stp>Open</stp>
        <stp/>
        <stp>T</stp>
        <tr r="F70" s="1"/>
      </tp>
      <tp>
        <v>5.1800000000000068</v>
        <stp/>
        <stp>ContractData</stp>
        <stp>S.ADBE</stp>
        <stp>NetLastTrade</stp>
        <stp/>
        <stp>T</stp>
        <tr r="D4" s="1"/>
      </tp>
      <tp>
        <v>-2.0500000000000114</v>
        <stp/>
        <stp>ContractData</stp>
        <stp>S.ODFL</stp>
        <stp>NetLastTrade</stp>
        <stp/>
        <stp>T</stp>
        <tr r="D72" s="1"/>
      </tp>
      <tp>
        <v>9.9700000000000273</v>
        <stp/>
        <stp>ContractData</stp>
        <stp>S.IDXX</stp>
        <stp>NetLastTrade</stp>
        <stp/>
        <stp>T</stp>
        <tr r="D47" s="1"/>
      </tp>
      <tp>
        <v>5.0999999999999943</v>
        <stp/>
        <stp>ContractData</stp>
        <stp>S.ADSK</stp>
        <stp>NetLastTrade</stp>
        <stp/>
        <stp>T</stp>
        <tr r="D7" s="1"/>
      </tp>
      <tp>
        <v>11223474.222310141</v>
        <stp/>
        <stp>StudyData</stp>
        <stp>S.SHOP</stp>
        <stp>MA</stp>
        <stp>InputChoice=Vol,MAType=Sim,Period=21</stp>
        <stp>MA</stp>
        <stp>D</stp>
        <stp>-1</stp>
        <stp>all</stp>
        <stp/>
        <stp/>
        <stp/>
        <stp>T</stp>
        <tr r="N87" s="1"/>
      </tp>
      <tp>
        <v>87.69</v>
        <stp/>
        <stp>ContractData</stp>
        <stp>S.DXCM</stp>
        <stp>LastTrade</stp>
        <stp/>
        <stp>T</stp>
        <tr r="C35" s="1"/>
      </tp>
      <tp>
        <v>123.3</v>
        <stp/>
        <stp>ContractData</stp>
        <stp>S.CSCO</stp>
        <stp>LastTrade</stp>
        <stp/>
        <stp>T</stp>
        <tr r="C30" s="1"/>
      </tp>
      <tp>
        <v>132.81</v>
        <stp/>
        <stp>ContractData</stp>
        <stp>S.SPCX</stp>
        <stp>LastTrade</stp>
        <stp/>
        <stp>T</stp>
        <tr r="C90" s="1"/>
      </tp>
      <tp>
        <v>308.38</v>
        <stp/>
        <stp>ContractData</stp>
        <stp>S.LRCX</stp>
        <stp>LastTrade</stp>
        <stp/>
        <stp>T</stp>
        <tr r="C56" s="1"/>
      </tp>
      <tp>
        <v>20938491.819696959</v>
        <stp/>
        <stp>StudyData</stp>
        <stp>S.GOOG</stp>
        <stp>MA</stp>
        <stp>InputChoice=Vol,MAType=Sim,Period=21</stp>
        <stp>MA</stp>
        <stp>D</stp>
        <stp>-1</stp>
        <stp>all</stp>
        <stp/>
        <stp/>
        <stp/>
        <stp>T</stp>
        <tr r="N43" s="1"/>
      </tp>
      <tp>
        <v>4896194.1376388604</v>
        <stp/>
        <stp>StudyData</stp>
        <stp>S.DDOG</stp>
        <stp>MA</stp>
        <stp>InputChoice=Vol,MAType=Sim,Period=21</stp>
        <stp>MA</stp>
        <stp>D</stp>
        <stp>-1</stp>
        <stp>all</stp>
        <stp/>
        <stp/>
        <stp/>
        <stp>T</stp>
        <tr r="N34" s="1"/>
      </tp>
      <tp>
        <v>12814207.63956286</v>
        <stp/>
        <stp>StudyData</stp>
        <stp>S.QCOM</stp>
        <stp>MA</stp>
        <stp>InputChoice=Vol,MAType=Sim,Period=21</stp>
        <stp>MA</stp>
        <stp>D</stp>
        <stp>-1</stp>
        <stp>all</stp>
        <stp/>
        <stp/>
        <stp/>
        <stp>T</stp>
        <tr r="N81" s="1"/>
      </tp>
      <tp>
        <v>871643.93893028598</v>
        <stp/>
        <stp>StudyData</stp>
        <stp>S.AXON</stp>
        <stp>MA</stp>
        <stp>InputChoice=Vol,MAType=Sim,Period=21</stp>
        <stp>MA</stp>
        <stp>D</stp>
        <stp>-1</stp>
        <stp>all</stp>
        <stp/>
        <stp/>
        <stp/>
        <stp>T</stp>
        <tr r="N19" s="1"/>
      </tp>
      <tp>
        <v>127789.860846</v>
        <stp/>
        <stp>ContractData</stp>
        <stp>S.MPWR</stp>
        <stp>T_CVol</stp>
        <stp/>
        <stp>T</stp>
        <tr r="M63" s="1"/>
      </tp>
      <tp>
        <v>6384985.7919349996</v>
        <stp/>
        <stp>ContractData</stp>
        <stp>S.MSTR</stp>
        <stp>T_CVol</stp>
        <stp/>
        <stp>T</stp>
        <tr r="M66" s="1"/>
      </tp>
      <tp>
        <v>32767924.265496999</v>
        <stp/>
        <stp>ContractData</stp>
        <stp>S.PLTR</stp>
        <stp>T_CVol</stp>
        <stp/>
        <stp>T</stp>
        <tr r="F35" s="2"/>
        <tr r="M79" s="1"/>
      </tp>
      <tp>
        <v>331982.70623399998</v>
        <stp/>
        <stp>ContractData</stp>
        <stp>S.PCAR</stp>
        <stp>T_CVol</stp>
        <stp/>
        <stp>T</stp>
        <tr r="M76" s="1"/>
      </tp>
      <tp>
        <v>131.61000000000001</v>
        <stp/>
        <stp>ContractData</stp>
        <stp>S.GILD</stp>
        <stp>Open</stp>
        <stp/>
        <stp>T</stp>
        <tr r="F42" s="1"/>
      </tp>
      <tp>
        <v>98.960000000000008</v>
        <stp/>
        <stp>ContractData</stp>
        <stp>S.INTC</stp>
        <stp>High</stp>
        <stp/>
        <stp>T</stp>
        <tr r="G48" s="1"/>
      </tp>
      <tp>
        <v>332.05</v>
        <stp/>
        <stp>ContractData</stp>
        <stp>S.INTU</stp>
        <stp>High</stp>
        <stp/>
        <stp>T</stp>
        <tr r="G49" s="1"/>
      </tp>
      <tp>
        <v>92.850000000000009</v>
        <stp/>
        <stp>ContractData</stp>
        <stp>S.MNST</stp>
        <stp>High</stp>
        <stp/>
        <stp>T</stp>
        <tr r="G62" s="1"/>
      </tp>
      <tp>
        <v>421.36</v>
        <stp/>
        <stp>ContractData</stp>
        <stp>S.SNPS</stp>
        <stp>High</stp>
        <stp/>
        <stp>T</stp>
        <tr r="G89" s="1"/>
      </tp>
      <tp>
        <v>1278.75</v>
        <stp/>
        <stp>ContractData</stp>
        <stp>S.SNDK</stp>
        <stp>High</stp>
        <stp/>
        <stp>T</stp>
        <tr r="G88" s="1"/>
      </tp>
      <tp>
        <v>931.05000000000007</v>
        <stp/>
        <stp>ContractData</stp>
        <stp>S.LITE</stp>
        <stp>Open</stp>
        <stp/>
        <stp>T</stp>
        <tr r="F55" s="1"/>
      </tp>
      <tp>
        <v>1959340.934274524</v>
        <stp/>
        <stp>StudyData</stp>
        <stp>S.SNPS</stp>
        <stp>MA</stp>
        <stp>InputChoice=Vol,MAType=Sim,Period=21</stp>
        <stp>MA</stp>
        <stp>D</stp>
        <stp>-1</stp>
        <stp>all</stp>
        <stp/>
        <stp/>
        <stp/>
        <stp>T</stp>
        <tr r="N89" s="1"/>
      </tp>
      <tp>
        <v>4481318.28960633</v>
        <stp/>
        <stp>StudyData</stp>
        <stp>S.NXPI</stp>
        <stp>MA</stp>
        <stp>InputChoice=Vol,MAType=Sim,Period=21</stp>
        <stp>MA</stp>
        <stp>D</stp>
        <stp>-1</stp>
        <stp>all</stp>
        <stp/>
        <stp/>
        <stp/>
        <stp>T</stp>
        <tr r="N71" s="1"/>
      </tp>
      <tp>
        <v>55280248.329520501</v>
        <stp/>
        <stp>StudyData</stp>
        <stp>S.AAPL</stp>
        <stp>MA</stp>
        <stp>InputChoice=Vol,MAType=Sim,Period=21</stp>
        <stp>MA</stp>
        <stp>D</stp>
        <stp>-1</stp>
        <stp>all</stp>
        <stp/>
        <stp/>
        <stp/>
        <stp>T</stp>
        <tr r="N2" s="1"/>
      </tp>
      <tp>
        <v>18484703.502185188</v>
        <stp/>
        <stp>StudyData</stp>
        <stp>S.PYPL</stp>
        <stp>MA</stp>
        <stp>InputChoice=Vol,MAType=Sim,Period=21</stp>
        <stp>MA</stp>
        <stp>D</stp>
        <stp>-1</stp>
        <stp>all</stp>
        <stp/>
        <stp/>
        <stp/>
        <stp>T</stp>
        <tr r="N80" s="1"/>
      </tp>
      <tp>
        <v>270.3</v>
        <stp/>
        <stp>ContractData</stp>
        <stp>S.CEG</stp>
        <stp>Open</stp>
        <stp/>
        <stp>T</stp>
        <tr r="F24" s="1"/>
      </tp>
      <tp>
        <v>50</v>
        <stp/>
        <stp>ContractData</stp>
        <stp>S.CSX</stp>
        <stp>Open</stp>
        <stp/>
        <stp>T</stp>
        <tr r="F31" s="1"/>
      </tp>
      <tp>
        <v>2034967.1879439999</v>
        <stp/>
        <stp>ContractData</stp>
        <stp>S.DXCM</stp>
        <stp>T_CVol</stp>
        <stp/>
        <stp>T</stp>
        <tr r="M35" s="1"/>
      </tp>
      <tp>
        <v>3654285.5705639999</v>
        <stp/>
        <stp>ContractData</stp>
        <stp>S.QCOM</stp>
        <stp>T_CVol</stp>
        <stp/>
        <stp>T</stp>
        <tr r="M81" s="1"/>
      </tp>
      <tp>
        <v>150.44</v>
        <stp/>
        <stp>ContractData</stp>
        <stp>S.SHOP</stp>
        <stp>Open</stp>
        <stp/>
        <stp>T</stp>
        <tr r="F87" s="1"/>
      </tp>
      <tp>
        <v>256.45</v>
        <stp/>
        <stp>ContractData</stp>
        <stp>S.ROST</stp>
        <stp>High</stp>
        <stp/>
        <stp>T</stp>
        <tr r="G85" s="1"/>
      </tp>
      <tp>
        <v>947.79</v>
        <stp/>
        <stp>ContractData</stp>
        <stp>S.COST</stp>
        <stp>High</stp>
        <stp/>
        <stp>T</stp>
        <tr r="G26" s="1"/>
      </tp>
      <tp>
        <v>355.77</v>
        <stp/>
        <stp>ContractData</stp>
        <stp>S.GOOG</stp>
        <stp>High</stp>
        <stp/>
        <stp>T</stp>
        <tr r="G43" s="1"/>
      </tp>
      <tp>
        <v>165.49</v>
        <stp/>
        <stp>ContractData</stp>
        <stp>S.HONA</stp>
        <stp>High</stp>
        <stp/>
        <stp>T</stp>
        <tr r="G46" s="1"/>
      </tp>
      <tp>
        <v>45.410000000000004</v>
        <stp/>
        <stp>ContractData</stp>
        <stp>S.EXC</stp>
        <stp>High</stp>
        <stp/>
        <stp>T</stp>
        <tr r="G36" s="1"/>
      </tp>
      <tp>
        <v>-1.0300000000000011</v>
        <stp/>
        <stp>ContractData</stp>
        <stp>S.PEP</stp>
        <stp>NetLastTrade</stp>
        <stp/>
        <stp>T</stp>
        <tr r="D78" s="1"/>
      </tp>
      <tp>
        <v>0.71999999999999886</v>
        <stp/>
        <stp>ContractData</stp>
        <stp>S.PDD</stp>
        <stp>NetLastTrade</stp>
        <stp/>
        <stp>T</stp>
        <tr r="D77" s="1"/>
      </tp>
      <tp>
        <v>62.050000000000004</v>
        <stp/>
        <stp>ContractData</stp>
        <stp>S.BKR</stp>
        <stp>Open</stp>
        <stp/>
        <stp>T</stp>
        <tr r="F21" s="1"/>
      </tp>
      <tp>
        <v>10849688.494081</v>
        <stp/>
        <stp>ContractData</stp>
        <stp>S.MRVL</stp>
        <stp>T_CVol</stp>
        <stp/>
        <stp>T</stp>
        <tr r="M64" s="1"/>
      </tp>
      <tp>
        <v>248980.95690799999</v>
        <stp/>
        <stp>ContractData</stp>
        <stp>S.ODFL</stp>
        <stp>T_CVol</stp>
        <stp/>
        <stp>T</stp>
        <tr r="M72" s="1"/>
      </tp>
      <tp>
        <v>607732.47563200002</v>
        <stp/>
        <stp>ContractData</stp>
        <stp>S.ASML</stp>
        <stp>T_CVol</stp>
        <stp/>
        <stp>T</stp>
        <tr r="M17" s="1"/>
      </tp>
      <tp>
        <v>18803558.326306999</v>
        <stp/>
        <stp>ContractData</stp>
        <stp>S.AAPL</stp>
        <stp>T_CVol</stp>
        <stp/>
        <stp>T</stp>
        <tr r="M2" s="1"/>
      </tp>
      <tp>
        <v>2214040.2187709999</v>
        <stp/>
        <stp>ContractData</stp>
        <stp>S.PYPL</stp>
        <stp>T_CVol</stp>
        <stp/>
        <stp>T</stp>
        <tr r="M80" s="1"/>
      </tp>
      <tp>
        <v>213.93</v>
        <stp/>
        <stp>ContractData</stp>
        <stp>S.BKNG</stp>
        <stp>Open</stp>
        <stp/>
        <stp>T</stp>
        <tr r="F20" s="1"/>
      </tp>
      <tp>
        <v>84.06</v>
        <stp/>
        <stp>ContractData</stp>
        <stp>S.RKLB</stp>
        <stp>Open</stp>
        <stp/>
        <stp>T</stp>
        <tr r="F83" s="1"/>
      </tp>
      <tp>
        <v>179.6</v>
        <stp/>
        <stp>ContractData</stp>
        <stp>S.PLTR</stp>
        <stp>High</stp>
        <stp/>
        <stp>T</stp>
        <tr r="G79" s="1"/>
      </tp>
      <tp>
        <v>205.06</v>
        <stp/>
        <stp>ContractData</stp>
        <stp>S.KLAC</stp>
        <stp>High</stp>
        <stp/>
        <stp>T</stp>
        <tr r="G53" s="1"/>
      </tp>
      <tp>
        <v>343</v>
        <stp/>
        <stp>ContractData</stp>
        <stp>S.ALAB</stp>
        <stp>High</stp>
        <stp/>
        <stp>T</stp>
        <tr r="G9" s="1"/>
      </tp>
      <tp>
        <v>-0.57999999999999829</v>
        <stp/>
        <stp>ContractData</stp>
        <stp>S.PYPL</stp>
        <stp>NetLastTrade</stp>
        <stp/>
        <stp>T</stp>
        <tr r="D80" s="1"/>
      </tp>
      <tp>
        <v>223.49</v>
        <stp/>
        <stp>ContractData</stp>
        <stp>S.ALNY</stp>
        <stp>High</stp>
        <stp/>
        <stp>T</stp>
        <tr r="G10" s="1"/>
      </tp>
      <tp>
        <v>11441760.18649243</v>
        <stp/>
        <stp>StudyData</stp>
        <stp>S.CPRT</stp>
        <stp>MA</stp>
        <stp>InputChoice=Vol,MAType=Sim,Period=21</stp>
        <stp>MA</stp>
        <stp>D</stp>
        <stp>-1</stp>
        <stp>all</stp>
        <stp/>
        <stp/>
        <stp/>
        <stp>T</stp>
        <tr r="N27" s="1"/>
      </tp>
      <tp>
        <v>4167802.3661251501</v>
        <stp/>
        <stp>StudyData</stp>
        <stp>S.ISRG</stp>
        <stp>MA</stp>
        <stp>InputChoice=Vol,MAType=Sim,Period=21</stp>
        <stp>MA</stp>
        <stp>D</stp>
        <stp>-1</stp>
        <stp>all</stp>
        <stp/>
        <stp/>
        <stp/>
        <stp>T</stp>
        <tr r="N50" s="1"/>
      </tp>
      <tp>
        <v>392.84000000000003</v>
        <stp/>
        <stp>ContractData</stp>
        <stp>S.ADI</stp>
        <stp>Open</stp>
        <stp/>
        <stp>T</stp>
        <tr r="F5" s="1"/>
      </tp>
      <tp>
        <v>268.93</v>
        <stp/>
        <stp>ContractData</stp>
        <stp>S.ADP</stp>
        <stp>Open</stp>
        <stp/>
        <stp>T</stp>
        <tr r="F6" s="1"/>
      </tp>
      <tp>
        <v>125.04</v>
        <stp/>
        <stp>ContractData</stp>
        <stp>S.AEP</stp>
        <stp>Open</stp>
        <stp/>
        <stp>T</stp>
        <tr r="F8" s="1"/>
      </tp>
      <tp>
        <v>477.09000000000003</v>
        <stp/>
        <stp>ContractData</stp>
        <stp>S.AMD</stp>
        <stp>Open</stp>
        <stp/>
        <stp>T</stp>
        <tr r="F12" s="1"/>
      </tp>
      <tp>
        <v>347</v>
        <stp/>
        <stp>ContractData</stp>
        <stp>S.APP</stp>
        <stp>Open</stp>
        <stp/>
        <stp>T</stp>
        <tr r="F15" s="1"/>
      </tp>
      <tp>
        <v>281.26</v>
        <stp/>
        <stp>ContractData</stp>
        <stp>S.ARM</stp>
        <stp>Open</stp>
        <stp/>
        <stp>T</stp>
        <tr r="F16" s="1"/>
      </tp>
      <tp>
        <v>2.8400000000000318</v>
        <stp/>
        <stp>ContractData</stp>
        <stp>S.STX</stp>
        <stp>NetLastTrade</stp>
        <stp/>
        <stp>T</stp>
        <tr r="D91" s="1"/>
      </tp>
      <tp>
        <v>66.61</v>
        <stp/>
        <stp>ContractData</stp>
        <stp>S.FER</stp>
        <stp>High</stp>
        <stp/>
        <stp>T</stp>
        <tr r="G39" s="1"/>
      </tp>
      <tp>
        <v>5049828.777737</v>
        <stp/>
        <stp>ContractData</stp>
        <stp>S.AVGO</stp>
        <stp>T_CVol</stp>
        <stp/>
        <stp>T</stp>
        <tr r="M18" s="1"/>
      </tp>
      <tp>
        <v>7244938.4830830004</v>
        <stp/>
        <stp>ContractData</stp>
        <stp>S.CSCO</stp>
        <stp>T_CVol</stp>
        <stp/>
        <stp>T</stp>
        <tr r="M30" s="1"/>
      </tp>
      <tp>
        <v>1487146.599653</v>
        <stp/>
        <stp>ContractData</stp>
        <stp>S.TTWO</stp>
        <stp>T_CVol</stp>
        <stp/>
        <stp>T</stp>
        <tr r="M96" s="1"/>
        <tr r="F34" s="2"/>
      </tp>
      <tp>
        <v>176.93</v>
        <stp/>
        <stp>ContractData</stp>
        <stp>S.TMUS</stp>
        <stp>High</stp>
        <stp/>
        <stp>T</stp>
        <tr r="G93" s="1"/>
      </tp>
      <tp>
        <v>26.649999999999977</v>
        <stp/>
        <stp>ContractData</stp>
        <stp>S.AXON</stp>
        <stp>NetLastTrade</stp>
        <stp/>
        <stp>T</stp>
        <tr r="D19" s="1"/>
      </tp>
      <tp>
        <v>2.9399999999999977</v>
        <stp/>
        <stp>ContractData</stp>
        <stp>S.DXCM</stp>
        <stp>NetLastTrade</stp>
        <stp/>
        <stp>T</stp>
        <tr r="D35" s="1"/>
      </tp>
      <tp>
        <v>279.92</v>
        <stp/>
        <stp>ContractData</stp>
        <stp>S.AMZN</stp>
        <stp>High</stp>
        <stp/>
        <stp>T</stp>
        <tr r="G14" s="1"/>
      </tp>
      <tp>
        <v>413.43</v>
        <stp/>
        <stp>ContractData</stp>
        <stp>S.AMGN</stp>
        <stp>High</stp>
        <stp/>
        <stp>T</stp>
        <tr r="G13" s="1"/>
      </tp>
      <tp>
        <v>555.32000000000005</v>
        <stp/>
        <stp>ContractData</stp>
        <stp>S.AMAT</stp>
        <stp>High</stp>
        <stp/>
        <stp>T</stp>
        <tr r="G11" s="1"/>
      </tp>
      <tp>
        <v>-4.3600000000000136</v>
        <stp/>
        <stp>ContractData</stp>
        <stp>S.NXPI</stp>
        <stp>NetLastTrade</stp>
        <stp/>
        <stp>T</stp>
        <tr r="D71" s="1"/>
      </tp>
      <tp>
        <v>5778086.0676485701</v>
        <stp/>
        <stp>StudyData</stp>
        <stp>S.MNST</stp>
        <stp>MA</stp>
        <stp>InputChoice=Vol,MAType=Sim,Period=21</stp>
        <stp>MA</stp>
        <stp>D</stp>
        <stp>-1</stp>
        <stp>all</stp>
        <stp/>
        <stp/>
        <stp/>
        <stp>T</stp>
        <tr r="N62" s="1"/>
      </tp>
      <tp>
        <v>2080277.878774381</v>
        <stp/>
        <stp>StudyData</stp>
        <stp>S.COST</stp>
        <stp>MA</stp>
        <stp>InputChoice=Vol,MAType=Sim,Period=21</stp>
        <stp>MA</stp>
        <stp>D</stp>
        <stp>-1</stp>
        <stp>all</stp>
        <stp/>
        <stp/>
        <stp/>
        <stp>T</stp>
        <tr r="N26" s="1"/>
      </tp>
      <tp>
        <v>9269904.3185330909</v>
        <stp/>
        <stp>StudyData</stp>
        <stp>S.FAST</stp>
        <stp>MA</stp>
        <stp>InputChoice=Vol,MAType=Sim,Period=21</stp>
        <stp>MA</stp>
        <stp>D</stp>
        <stp>-1</stp>
        <stp>all</stp>
        <stp/>
        <stp/>
        <stp/>
        <stp>T</stp>
        <tr r="N38" s="1"/>
      </tp>
      <tp>
        <v>2095853.874007286</v>
        <stp/>
        <stp>StudyData</stp>
        <stp>S.ROST</stp>
        <stp>MA</stp>
        <stp>InputChoice=Vol,MAType=Sim,Period=21</stp>
        <stp>MA</stp>
        <stp>D</stp>
        <stp>-1</stp>
        <stp>all</stp>
        <stp/>
        <stp/>
        <stp/>
        <stp>T</stp>
        <tr r="N85" s="1"/>
      </tp>
      <tp>
        <v>3912033.7525957199</v>
        <stp/>
        <stp>StudyData</stp>
        <stp>S.DASH</stp>
        <stp>MA</stp>
        <stp>InputChoice=Vol,MAType=Sim,Period=21</stp>
        <stp>MA</stp>
        <stp>D</stp>
        <stp>-1</stp>
        <stp>all</stp>
        <stp/>
        <stp/>
        <stp/>
        <stp>T</stp>
        <tr r="N33" s="1"/>
      </tp>
      <tp>
        <v>2132280.3355315239</v>
        <stp/>
        <stp>StudyData</stp>
        <stp>S.ADSK</stp>
        <stp>MA</stp>
        <stp>InputChoice=Vol,MAType=Sim,Period=21</stp>
        <stp>MA</stp>
        <stp>D</stp>
        <stp>-1</stp>
        <stp>all</stp>
        <stp/>
        <stp/>
        <stp/>
        <stp>T</stp>
        <tr r="N7" s="1"/>
      </tp>
      <tp>
        <v>-1.25</v>
        <stp/>
        <stp>ContractData</stp>
        <stp>S.ROP</stp>
        <stp>NetLastTrade</stp>
        <stp/>
        <stp>T</stp>
        <tr r="D84" s="1"/>
      </tp>
      <tp>
        <v>-1.7804534392212117</v>
        <stp/>
        <stp>ContractData</stp>
        <stp>S.XEL</stp>
        <stp>PerCentNetLastTrade</stp>
        <stp/>
        <stp>T</stp>
        <tr r="E103" s="1"/>
      </tp>
      <tp>
        <v>-0.35762181493071077</v>
        <stp/>
        <stp>ContractData</stp>
        <stp>S.WMT</stp>
        <stp>PerCentNetLastTrade</stp>
        <stp/>
        <stp>T</stp>
        <tr r="E102" s="1"/>
      </tp>
      <tp>
        <v>2.5857702049274693</v>
        <stp/>
        <stp>ContractData</stp>
        <stp>S.WDC</stp>
        <stp>PerCentNetLastTrade</stp>
        <stp/>
        <stp>T</stp>
        <tr r="E101" s="1"/>
      </tp>
      <tp>
        <v>0.89619118745332338</v>
        <stp/>
        <stp>ContractData</stp>
        <stp>S.WBD</stp>
        <stp>PerCentNetLastTrade</stp>
        <stp/>
        <stp>T</stp>
        <tr r="E99" s="1"/>
      </tp>
      <tp>
        <v>-2.7866388969444515</v>
        <stp/>
        <stp>ContractData</stp>
        <stp>S.TER</stp>
        <stp>PerCentNetLastTrade</stp>
        <stp/>
        <stp>T</stp>
        <tr r="E92" s="1"/>
      </tp>
      <tp>
        <v>-1.6009507829977629</v>
        <stp/>
        <stp>ContractData</stp>
        <stp>S.TXN</stp>
        <stp>PerCentNetLastTrade</stp>
        <stp/>
        <stp>T</stp>
        <tr r="E97" s="1"/>
      </tp>
      <tp>
        <v>2.0720809191790237</v>
        <stp/>
        <stp>ContractData</stp>
        <stp>S.TRI</stp>
        <stp>PerCentNetLastTrade</stp>
        <stp/>
        <stp>T</stp>
        <tr r="E94" s="1"/>
      </tp>
      <tp>
        <v>0.27437373886510164</v>
        <stp/>
        <stp>ContractData</stp>
        <stp>S.STX</stp>
        <stp>PerCentNetLastTrade</stp>
        <stp/>
        <stp>T</stp>
        <tr r="E91" s="1"/>
      </tp>
      <tp>
        <v>457150.70835700002</v>
        <stp/>
        <stp>ContractData</stp>
        <stp>S.AXON</stp>
        <stp>T_CVol</stp>
        <stp/>
        <stp>T</stp>
        <tr r="M19" s="1"/>
      </tp>
      <tp>
        <v>508619.58639200003</v>
        <stp/>
        <stp>ContractData</stp>
        <stp>S.AMGN</stp>
        <stp>T_CVol</stp>
        <stp/>
        <stp>T</stp>
        <tr r="M13" s="1"/>
      </tp>
      <tp>
        <v>12255348.961276</v>
        <stp/>
        <stp>ContractData</stp>
        <stp>S.AMZN</stp>
        <stp>T_CVol</stp>
        <stp/>
        <stp>T</stp>
        <tr r="M14" s="1"/>
      </tp>
      <tp>
        <v>-0.31075201988812928</v>
        <stp/>
        <stp>ContractData</stp>
        <stp>S.ROP</stp>
        <stp>PerCentNetLastTrade</stp>
        <stp/>
        <stp>T</stp>
        <tr r="E84" s="1"/>
      </tp>
      <tp>
        <v>0.78465562336530081</v>
        <stp/>
        <stp>ContractData</stp>
        <stp>S.PDD</stp>
        <stp>PerCentNetLastTrade</stp>
        <stp/>
        <stp>T</stp>
        <tr r="E77" s="1"/>
      </tp>
      <tp>
        <v>-0.74090058984318807</v>
        <stp/>
        <stp>ContractData</stp>
        <stp>S.PEP</stp>
        <stp>PerCentNetLastTrade</stp>
        <stp/>
        <stp>T</stp>
        <tr r="E78" s="1"/>
      </tp>
      <tp>
        <v>-2.1078805345991918</v>
        <stp/>
        <stp>ContractData</stp>
        <stp>S.MAR</stp>
        <stp>PerCentNetLastTrade</stp>
        <stp/>
        <stp>T</stp>
        <tr r="E57" s="1"/>
      </tp>
      <tp>
        <v>-0.33878933834034042</v>
        <stp/>
        <stp>ContractData</stp>
        <stp>S.LIN</stp>
        <stp>PerCentNetLastTrade</stp>
        <stp/>
        <stp>T</stp>
        <tr r="E54" s="1"/>
      </tp>
      <tp>
        <v>-2.0932069510268563</v>
        <stp/>
        <stp>ContractData</stp>
        <stp>S.KHC</stp>
        <stp>PerCentNetLastTrade</stp>
        <stp/>
        <stp>T</stp>
        <tr r="E52" s="1"/>
      </tp>
      <tp>
        <v>-2.7324225258247252</v>
        <stp/>
        <stp>ContractData</stp>
        <stp>S.KDP</stp>
        <stp>PerCentNetLastTrade</stp>
        <stp/>
        <stp>T</stp>
        <tr r="E51" s="1"/>
      </tp>
      <tp>
        <v>-1.1088095528207627</v>
        <stp/>
        <stp>ContractData</stp>
        <stp>S.HON</stp>
        <stp>PerCentNetLastTrade</stp>
        <stp/>
        <stp>T</stp>
        <tr r="E45" s="1"/>
      </tp>
      <tp>
        <v>-1.4133213050669073</v>
        <stp/>
        <stp>ContractData</stp>
        <stp>S.FER</stp>
        <stp>PerCentNetLastTrade</stp>
        <stp/>
        <stp>T</stp>
        <tr r="E39" s="1"/>
      </tp>
      <tp>
        <v>-2.2582766937075203</v>
        <stp/>
        <stp>ContractData</stp>
        <stp>S.EXC</stp>
        <stp>PerCentNetLastTrade</stp>
        <stp/>
        <stp>T</stp>
        <tr r="E36" s="1"/>
      </tp>
      <tp>
        <v>0.67805402200896658</v>
        <stp/>
        <stp>ContractData</stp>
        <stp>S.CEG</stp>
        <stp>PerCentNetLastTrade</stp>
        <stp/>
        <stp>T</stp>
        <tr r="E24" s="1"/>
      </tp>
      <tp>
        <v>-9.9462900338173857E-2</v>
        <stp/>
        <stp>ContractData</stp>
        <stp>S.CSX</stp>
        <stp>PerCentNetLastTrade</stp>
        <stp/>
        <stp>T</stp>
        <tr r="E31" s="1"/>
      </tp>
      <tp>
        <v>3.2656376929325752</v>
        <stp/>
        <stp>ContractData</stp>
        <stp>S.BKR</stp>
        <stp>PerCentNetLastTrade</stp>
        <stp/>
        <stp>T</stp>
        <tr r="E21" s="1"/>
      </tp>
      <tp>
        <v>-1.0468387951009599</v>
        <stp/>
        <stp>ContractData</stp>
        <stp>S.AMD</stp>
        <stp>PerCentNetLastTrade</stp>
        <stp/>
        <stp>T</stp>
        <tr r="E12" s="1"/>
      </tp>
      <tp>
        <v>-0.82835380709358086</v>
        <stp/>
        <stp>ContractData</stp>
        <stp>S.ADI</stp>
        <stp>PerCentNetLastTrade</stp>
        <stp/>
        <stp>T</stp>
        <tr r="E5" s="1"/>
      </tp>
      <tp>
        <v>1.1057054400707651E-2</v>
        <stp/>
        <stp>ContractData</stp>
        <stp>S.ADP</stp>
        <stp>PerCentNetLastTrade</stp>
        <stp/>
        <stp>T</stp>
        <tr r="E6" s="1"/>
      </tp>
      <tp>
        <v>-2.4417402370158277</v>
        <stp/>
        <stp>ContractData</stp>
        <stp>S.AEP</stp>
        <stp>PerCentNetLastTrade</stp>
        <stp/>
        <stp>T</stp>
        <tr r="E8" s="1"/>
      </tp>
      <tp>
        <v>-3.8822238737304029</v>
        <stp/>
        <stp>ContractData</stp>
        <stp>S.ARM</stp>
        <stp>PerCentNetLastTrade</stp>
        <stp/>
        <stp>T</stp>
        <tr r="E16" s="1"/>
      </tp>
      <tp>
        <v>-1.1707035755478663</v>
        <stp/>
        <stp>ContractData</stp>
        <stp>S.APP</stp>
        <stp>PerCentNetLastTrade</stp>
        <stp/>
        <stp>T</stp>
        <tr r="E15" s="1"/>
      </tp>
      <tp>
        <v>173868.64501000001</v>
        <stp/>
        <stp>ContractData</stp>
        <stp>S.REGN</stp>
        <stp>T_CVol</stp>
        <stp/>
        <stp>T</stp>
        <tr r="M82" s="1"/>
      </tp>
      <tp>
        <v>408.46000000000004</v>
        <stp/>
        <stp>ContractData</stp>
        <stp>S.AMGN</stp>
        <stp>Open</stp>
        <stp/>
        <stp>T</stp>
        <tr r="F13" s="1"/>
      </tp>
      <tp>
        <v>555</v>
        <stp/>
        <stp>ContractData</stp>
        <stp>S.AMAT</stp>
        <stp>Open</stp>
        <stp/>
        <stp>T</stp>
        <tr r="F11" s="1"/>
      </tp>
      <tp>
        <v>274.01</v>
        <stp/>
        <stp>ContractData</stp>
        <stp>S.AMZN</stp>
        <stp>Open</stp>
        <stp/>
        <stp>T</stp>
        <tr r="F14" s="1"/>
      </tp>
      <tp>
        <v>175.94</v>
        <stp/>
        <stp>ContractData</stp>
        <stp>S.TMUS</stp>
        <stp>Open</stp>
        <stp/>
        <stp>T</stp>
        <tr r="F93" s="1"/>
      </tp>
      <tp>
        <v>15575362.651652239</v>
        <stp/>
        <stp>StudyData</stp>
        <stp>S.MSTR</stp>
        <stp>MA</stp>
        <stp>InputChoice=Vol,MAType=Sim,Period=21</stp>
        <stp>MA</stp>
        <stp>D</stp>
        <stp>-1</stp>
        <stp>all</stp>
        <stp/>
        <stp/>
        <stp/>
        <stp>T</stp>
        <tr r="N66" s="1"/>
      </tp>
      <tp>
        <v>45267862.364535101</v>
        <stp/>
        <stp>StudyData</stp>
        <stp>S.PLTR</stp>
        <stp>MA</stp>
        <stp>InputChoice=Vol,MAType=Sim,Period=21</stp>
        <stp>MA</stp>
        <stp>D</stp>
        <stp>-1</stp>
        <stp>all</stp>
        <stp/>
        <stp/>
        <stp/>
        <stp>T</stp>
        <tr r="N79" s="1"/>
      </tp>
      <tp>
        <v>3986889.02661752</v>
        <stp/>
        <stp>StudyData</stp>
        <stp>S.INTU</stp>
        <stp>MA</stp>
        <stp>InputChoice=Vol,MAType=Sim,Period=21</stp>
        <stp>MA</stp>
        <stp>D</stp>
        <stp>-1</stp>
        <stp>all</stp>
        <stp/>
        <stp/>
        <stp/>
        <stp>T</stp>
        <tr r="N49" s="1"/>
      </tp>
      <tp>
        <v>1323147.080766096</v>
        <stp/>
        <stp>StudyData</stp>
        <stp>S.VRTX</stp>
        <stp>MA</stp>
        <stp>InputChoice=Vol,MAType=Sim,Period=21</stp>
        <stp>MA</stp>
        <stp>D</stp>
        <stp>-1</stp>
        <stp>all</stp>
        <stp/>
        <stp/>
        <stp/>
        <stp>T</stp>
        <tr r="N98" s="1"/>
      </tp>
      <tp>
        <v>18363486.982779529</v>
        <stp/>
        <stp>StudyData</stp>
        <stp>S.META</stp>
        <stp>MA</stp>
        <stp>InputChoice=Vol,MAType=Sim,Period=21</stp>
        <stp>MA</stp>
        <stp>D</stp>
        <stp>-1</stp>
        <stp>all</stp>
        <stp/>
        <stp/>
        <stp/>
        <stp>T</stp>
        <tr r="N61" s="1"/>
      </tp>
      <tp>
        <v>112582385.5636667</v>
        <stp/>
        <stp>StudyData</stp>
        <stp>S.INTC</stp>
        <stp>MA</stp>
        <stp>InputChoice=Vol,MAType=Sim,Period=21</stp>
        <stp>MA</stp>
        <stp>D</stp>
        <stp>-1</stp>
        <stp>all</stp>
        <stp/>
        <stp/>
        <stp/>
        <stp>T</stp>
        <tr r="N48" s="1"/>
      </tp>
      <tp>
        <v>4523127.10349291</v>
        <stp/>
        <stp>StudyData</stp>
        <stp>S.LITE</stp>
        <stp>MA</stp>
        <stp>InputChoice=Vol,MAType=Sim,Period=21</stp>
        <stp>MA</stp>
        <stp>D</stp>
        <stp>-1</stp>
        <stp>all</stp>
        <stp/>
        <stp/>
        <stp/>
        <stp>T</stp>
        <tr r="N55" s="1"/>
      </tp>
      <tp>
        <v>596.64</v>
        <stp/>
        <stp>ContractData</stp>
        <stp>S.IDXX</stp>
        <stp>LastTrade</stp>
        <stp/>
        <stp>T</stp>
        <tr r="R39" s="2"/>
        <tr r="C47" s="1"/>
      </tp>
      <tp>
        <v>109935.00178200001</v>
        <stp/>
        <stp>ContractData</stp>
        <stp>S.MELI</stp>
        <stp>T_CVol</stp>
        <stp/>
        <stp>T</stp>
        <tr r="M60" s="1"/>
      </tp>
      <tp>
        <v>838354.24005599995</v>
        <stp/>
        <stp>ContractData</stp>
        <stp>S.NXPI</stp>
        <stp>T_CVol</stp>
        <stp/>
        <stp>T</stp>
        <tr r="M71" s="1"/>
      </tp>
      <tp>
        <v>218</v>
        <stp/>
        <stp>ContractData</stp>
        <stp>S.ALNY</stp>
        <stp>Open</stp>
        <stp/>
        <stp>T</stp>
        <tr r="F10" s="1"/>
      </tp>
      <tp>
        <v>204.78</v>
        <stp/>
        <stp>ContractData</stp>
        <stp>S.KLAC</stp>
        <stp>Open</stp>
        <stp/>
        <stp>T</stp>
        <tr r="F53" s="1"/>
      </tp>
      <tp>
        <v>337.79</v>
        <stp/>
        <stp>ContractData</stp>
        <stp>S.ALAB</stp>
        <stp>Open</stp>
        <stp/>
        <stp>T</stp>
        <tr r="F9" s="1"/>
      </tp>
      <tp>
        <v>215.45000000000002</v>
        <stp/>
        <stp>ContractData</stp>
        <stp>S.BKNG</stp>
        <stp>High</stp>
        <stp/>
        <stp>T</stp>
        <tr r="G20" s="1"/>
      </tp>
      <tp>
        <v>171.01</v>
        <stp/>
        <stp>ContractData</stp>
        <stp>S.PLTR</stp>
        <stp>Open</stp>
        <stp/>
        <stp>T</stp>
        <tr r="F79" s="1"/>
      </tp>
      <tp>
        <v>86.83</v>
        <stp/>
        <stp>ContractData</stp>
        <stp>S.RKLB</stp>
        <stp>High</stp>
        <stp/>
        <stp>T</stp>
        <tr r="G83" s="1"/>
      </tp>
      <tp>
        <v>5045359.8745014798</v>
        <stp/>
        <stp>StudyData</stp>
        <stp>S.TMUS</stp>
        <stp>MA</stp>
        <stp>InputChoice=Vol,MAType=Sim,Period=21</stp>
        <stp>MA</stp>
        <stp>D</stp>
        <stp>-1</stp>
        <stp>all</stp>
        <stp/>
        <stp/>
        <stp/>
        <stp>T</stp>
        <tr r="N93" s="1"/>
      </tp>
      <tp>
        <v>7879661.8155321404</v>
        <stp/>
        <stp>StudyData</stp>
        <stp>S.SBUX</stp>
        <stp>MA</stp>
        <stp>InputChoice=Vol,MAType=Sim,Period=21</stp>
        <stp>MA</stp>
        <stp>D</stp>
        <stp>-1</stp>
        <stp>all</stp>
        <stp/>
        <stp/>
        <stp/>
        <stp>T</stp>
        <tr r="N86" s="1"/>
      </tp>
      <tp>
        <v>120.13</v>
        <stp/>
        <stp>ContractData</stp>
        <stp>S.PAYX</stp>
        <stp>LastTrade</stp>
        <stp/>
        <stp>T</stp>
        <tr r="C75" s="1"/>
      </tp>
      <tp>
        <v>66.53</v>
        <stp/>
        <stp>ContractData</stp>
        <stp>S.FER</stp>
        <stp>Open</stp>
        <stp/>
        <stp>T</stp>
        <tr r="F39" s="1"/>
      </tp>
      <tp>
        <v>-10.569999999999993</v>
        <stp/>
        <stp>ContractData</stp>
        <stp>S.TER</stp>
        <stp>NetLastTrade</stp>
        <stp/>
        <stp>T</stp>
        <tr r="D92" s="1"/>
      </tp>
      <tp>
        <v>350.28000000000003</v>
        <stp/>
        <stp>ContractData</stp>
        <stp>S.APP</stp>
        <stp>High</stp>
        <stp/>
        <stp>T</stp>
        <tr r="G15" s="1"/>
      </tp>
      <tp>
        <v>282.8</v>
        <stp/>
        <stp>ContractData</stp>
        <stp>S.ARM</stp>
        <stp>High</stp>
        <stp/>
        <stp>T</stp>
        <tr r="G16" s="1"/>
      </tp>
      <tp>
        <v>483.36</v>
        <stp/>
        <stp>ContractData</stp>
        <stp>S.AMD</stp>
        <stp>High</stp>
        <stp/>
        <stp>T</stp>
        <tr r="G12" s="1"/>
      </tp>
      <tp>
        <v>2.1099999999999994</v>
        <stp/>
        <stp>ContractData</stp>
        <stp>S.TRI</stp>
        <stp>NetLastTrade</stp>
        <stp/>
        <stp>T</stp>
        <tr r="D94" s="1"/>
      </tp>
      <tp>
        <v>125.67</v>
        <stp/>
        <stp>ContractData</stp>
        <stp>S.AEP</stp>
        <stp>High</stp>
        <stp/>
        <stp>T</stp>
        <tr r="G8" s="1"/>
      </tp>
      <tp>
        <v>394.04</v>
        <stp/>
        <stp>ContractData</stp>
        <stp>S.ADI</stp>
        <stp>High</stp>
        <stp/>
        <stp>T</stp>
        <tr r="G5" s="1"/>
      </tp>
      <tp>
        <v>272.7</v>
        <stp/>
        <stp>ContractData</stp>
        <stp>S.ADP</stp>
        <stp>High</stp>
        <stp/>
        <stp>T</stp>
        <tr r="G6" s="1"/>
      </tp>
      <tp>
        <v>-4.5799999999999841</v>
        <stp/>
        <stp>ContractData</stp>
        <stp>S.TXN</stp>
        <stp>NetLastTrade</stp>
        <stp/>
        <stp>T</stp>
        <tr r="D97" s="1"/>
      </tp>
      <tp>
        <v>2826545.0252510002</v>
        <stp/>
        <stp>ContractData</stp>
        <stp>S.DASH</stp>
        <stp>T_CVol</stp>
        <stp/>
        <stp>T</stp>
        <tr r="F36" s="2"/>
        <tr r="M33" s="1"/>
      </tp>
      <tp>
        <v>163.35</v>
        <stp/>
        <stp>ContractData</stp>
        <stp>S.HONA</stp>
        <stp>Open</stp>
        <stp/>
        <stp>T</stp>
        <tr r="F46" s="1"/>
      </tp>
      <tp>
        <v>354.24</v>
        <stp/>
        <stp>ContractData</stp>
        <stp>S.GOOG</stp>
        <stp>Open</stp>
        <stp/>
        <stp>T</stp>
        <tr r="F43" s="1"/>
      </tp>
      <tp>
        <v>154.94</v>
        <stp/>
        <stp>ContractData</stp>
        <stp>S.SHOP</stp>
        <stp>High</stp>
        <stp/>
        <stp>T</stp>
        <tr r="G87" s="1"/>
      </tp>
      <tp>
        <v>255.02</v>
        <stp/>
        <stp>ContractData</stp>
        <stp>S.ROST</stp>
        <stp>Open</stp>
        <stp/>
        <stp>T</stp>
        <tr r="F85" s="1"/>
      </tp>
      <tp>
        <v>942.47</v>
        <stp/>
        <stp>ContractData</stp>
        <stp>S.COST</stp>
        <stp>Open</stp>
        <stp/>
        <stp>T</stp>
        <tr r="F26" s="1"/>
      </tp>
      <tp>
        <v>279.34000000000003</v>
        <stp/>
        <stp>ContractData</stp>
        <stp>S.AMZN</stp>
        <stp>LastTrade</stp>
        <stp/>
        <stp>T</stp>
        <tr r="C14" s="1"/>
      </tp>
      <tp>
        <v>23554223.753567901</v>
        <stp/>
        <stp>StudyData</stp>
        <stp>S.MRVL</stp>
        <stp>MA</stp>
        <stp>InputChoice=Vol,MAType=Sim,Period=21</stp>
        <stp>MA</stp>
        <stp>D</stp>
        <stp>-1</stp>
        <stp>all</stp>
        <stp/>
        <stp/>
        <stp/>
        <stp>T</stp>
        <tr r="N64" s="1"/>
      </tp>
      <tp>
        <v>0.23999999999999844</v>
        <stp/>
        <stp>ContractData</stp>
        <stp>S.WBD</stp>
        <stp>NetLastTrade</stp>
        <stp/>
        <stp>T</stp>
        <tr r="D99" s="1"/>
      </tp>
      <tp>
        <v>11.230000000000018</v>
        <stp/>
        <stp>ContractData</stp>
        <stp>S.WDC</stp>
        <stp>NetLastTrade</stp>
        <stp/>
        <stp>T</stp>
        <tr r="D101" s="1"/>
      </tp>
      <tp>
        <v>-0.40000000000000568</v>
        <stp/>
        <stp>ContractData</stp>
        <stp>S.WMT</stp>
        <stp>NetLastTrade</stp>
        <stp/>
        <stp>T</stp>
        <tr r="D102" s="1"/>
      </tp>
      <tp>
        <v>63.76</v>
        <stp/>
        <stp>ContractData</stp>
        <stp>S.BKR</stp>
        <stp>High</stp>
        <stp/>
        <stp>T</stp>
        <tr r="G21" s="1"/>
      </tp>
      <tp>
        <v>45.32</v>
        <stp/>
        <stp>ContractData</stp>
        <stp>S.EXC</stp>
        <stp>Open</stp>
        <stp/>
        <stp>T</stp>
        <tr r="F36" s="1"/>
      </tp>
      <tp>
        <v>331563.26348000002</v>
        <stp/>
        <stp>ContractData</stp>
        <stp>S.ADSK</stp>
        <stp>T_CVol</stp>
        <stp/>
        <stp>T</stp>
        <tr r="M7" s="1"/>
      </tp>
      <tp>
        <v>6551650.6609800002</v>
        <stp/>
        <stp>ContractData</stp>
        <stp>S.SNDK</stp>
        <stp>T_CVol</stp>
        <stp/>
        <stp>T</stp>
        <tr r="M88" s="1"/>
      </tp>
      <tp>
        <v>937</v>
        <stp/>
        <stp>ContractData</stp>
        <stp>S.LITE</stp>
        <stp>High</stp>
        <stp/>
        <stp>T</stp>
        <tr r="G55" s="1"/>
      </tp>
      <tp>
        <v>1203.4100000000001</v>
        <stp/>
        <stp>ContractData</stp>
        <stp>S.SNDK</stp>
        <stp>Open</stp>
        <stp/>
        <stp>T</stp>
        <tr r="F88" s="1"/>
      </tp>
      <tp>
        <v>98.26</v>
        <stp/>
        <stp>ContractData</stp>
        <stp>S.INTC</stp>
        <stp>Open</stp>
        <stp/>
        <stp>T</stp>
        <tr r="F48" s="1"/>
      </tp>
      <tp>
        <v>322.81</v>
        <stp/>
        <stp>ContractData</stp>
        <stp>S.INTU</stp>
        <stp>Open</stp>
        <stp/>
        <stp>T</stp>
        <tr r="F49" s="1"/>
      </tp>
      <tp>
        <v>134.32</v>
        <stp/>
        <stp>ContractData</stp>
        <stp>S.GILD</stp>
        <stp>High</stp>
        <stp/>
        <stp>T</stp>
        <tr r="G42" s="1"/>
      </tp>
      <tp>
        <v>90.33</v>
        <stp/>
        <stp>ContractData</stp>
        <stp>S.MNST</stp>
        <stp>Open</stp>
        <stp/>
        <stp>T</stp>
        <tr r="F62" s="1"/>
      </tp>
      <tp>
        <v>416</v>
        <stp/>
        <stp>ContractData</stp>
        <stp>S.SNPS</stp>
        <stp>Open</stp>
        <stp/>
        <stp>T</stp>
        <tr r="F89" s="1"/>
      </tp>
      <tp>
        <v>929267.74836604798</v>
        <stp/>
        <stp>StudyData</stp>
        <stp>S.MPWR</stp>
        <stp>MA</stp>
        <stp>InputChoice=Vol,MAType=Sim,Period=21</stp>
        <stp>MA</stp>
        <stp>D</stp>
        <stp>-1</stp>
        <stp>all</stp>
        <stp/>
        <stp/>
        <stp/>
        <stp>T</stp>
        <tr r="N63" s="1"/>
      </tp>
      <tp>
        <v>26046197.1289557</v>
        <stp/>
        <stp>StudyData</stp>
        <stp>S.CRWV</stp>
        <stp>MA</stp>
        <stp>InputChoice=Vol,MAType=Sim,Period=21</stp>
        <stp>MA</stp>
        <stp>D</stp>
        <stp>-1</stp>
        <stp>all</stp>
        <stp/>
        <stp/>
        <stp/>
        <stp>T</stp>
        <tr r="N29" s="1"/>
      </tp>
      <tp>
        <v>59.156128282499999</v>
        <stp/>
        <stp>StudyData</stp>
        <stp>S.MU</stp>
        <stp>StdDev</stp>
        <stp>InputChoice=Close,Period1=21</stp>
        <stp>STDDEV</stp>
        <stp>D</stp>
        <stp/>
        <stp>all</stp>
        <stp/>
        <stp/>
        <stp/>
        <stp>T</stp>
        <tr r="Q67" s="1"/>
      </tp>
      <tp>
        <v>8264948.8558063796</v>
        <stp/>
        <stp>StudyData</stp>
        <stp>S.CRWD</stp>
        <stp>MA</stp>
        <stp>InputChoice=Vol,MAType=Sim,Period=21</stp>
        <stp>MA</stp>
        <stp>D</stp>
        <stp>-1</stp>
        <stp>all</stp>
        <stp/>
        <stp/>
        <stp/>
        <stp>T</stp>
        <tr r="N28" s="1"/>
      </tp>
      <tp>
        <v>1984222.0936749999</v>
        <stp/>
        <stp>StudyData</stp>
        <stp>S.TTWO</stp>
        <stp>MA</stp>
        <stp>InputChoice=Vol,MAType=Sim,Period=21</stp>
        <stp>MA</stp>
        <stp>D</stp>
        <stp>-1</stp>
        <stp>all</stp>
        <stp/>
        <stp/>
        <stp/>
        <stp>T</stp>
        <tr r="N96" s="1"/>
      </tp>
      <tp>
        <v>50.45</v>
        <stp/>
        <stp>ContractData</stp>
        <stp>S.CSX</stp>
        <stp>High</stp>
        <stp/>
        <stp>T</stp>
        <tr r="G31" s="1"/>
      </tp>
      <tp>
        <v>274.88</v>
        <stp/>
        <stp>ContractData</stp>
        <stp>S.CEG</stp>
        <stp>High</stp>
        <stp/>
        <stp>T</stp>
        <tr r="G24" s="1"/>
      </tp>
      <tp>
        <v>190.8</v>
        <stp/>
        <stp>ContractData</stp>
        <stp>S.FANG</stp>
        <stp>Open</stp>
        <stp/>
        <stp>T</stp>
        <tr r="F37" s="1"/>
      </tp>
      <tp>
        <v>365.38</v>
        <stp/>
        <stp>ContractData</stp>
        <stp>S.PANW</stp>
        <stp>Open</stp>
        <stp/>
        <stp>T</stp>
        <tr r="F74" s="1"/>
      </tp>
      <tp>
        <v>12.519999999999982</v>
        <stp/>
        <stp>ContractData</stp>
        <stp>S.ASML</stp>
        <stp>NetLastTrade</stp>
        <stp/>
        <stp>T</stp>
        <tr r="D17" s="1"/>
      </tp>
      <tp>
        <v>1.75</v>
        <stp/>
        <stp>ContractData</stp>
        <stp>S.TSLA</stp>
        <stp>NetLastTrade</stp>
        <stp/>
        <stp>T</stp>
        <tr r="D95" s="1"/>
      </tp>
      <tp>
        <v>1.8699999999999903</v>
        <stp/>
        <stp>ContractData</stp>
        <stp>S.CSCO</stp>
        <stp>NetLastTrade</stp>
        <stp/>
        <stp>T</stp>
        <tr r="D30" s="1"/>
      </tp>
      <tp>
        <v>10.100000000000023</v>
        <stp/>
        <stp>ContractData</stp>
        <stp>S.MSFT</stp>
        <stp>NetLastTrade</stp>
        <stp/>
        <stp>T</stp>
        <tr r="D65" s="1"/>
      </tp>
      <tp>
        <v>119.74000000000001</v>
        <stp/>
        <stp>ContractData</stp>
        <stp>S.PAYX</stp>
        <stp>Open</stp>
        <stp/>
        <stp>T</stp>
        <tr r="F75" s="1"/>
      </tp>
      <tp>
        <v>8.8000000000000114</v>
        <stp/>
        <stp>ContractData</stp>
        <stp>S.ISRG</stp>
        <stp>NetLastTrade</stp>
        <stp/>
        <stp>T</stp>
        <tr r="D50" s="1"/>
      </tp>
      <tp>
        <v>75.11</v>
        <stp/>
        <stp>ContractData</stp>
        <stp>S.NFLX</stp>
        <stp>High</stp>
        <stp/>
        <stp>T</stp>
        <tr r="G69" s="1"/>
      </tp>
      <tp>
        <v>212.5</v>
        <stp/>
        <stp>ContractData</stp>
        <stp>S.DASH</stp>
        <stp>Open</stp>
        <stp/>
        <stp>T</stp>
        <tr r="F33" s="1"/>
      </tp>
      <tp>
        <v>51.7</v>
        <stp/>
        <stp>ContractData</stp>
        <stp>S.FAST</stp>
        <stp>Open</stp>
        <stp/>
        <stp>T</stp>
        <tr r="F38" s="1"/>
      </tp>
      <tp>
        <v>-2.6800000000000068</v>
        <stp/>
        <stp>ContractData</stp>
        <stp>S.MSTR</stp>
        <stp>NetLastTrade</stp>
        <stp/>
        <stp>T</stp>
        <tr r="D66" s="1"/>
      </tp>
      <tp>
        <v>306.83</v>
        <stp/>
        <stp>ContractData</stp>
        <stp>S.AAPL</stp>
        <stp>Open</stp>
        <stp/>
        <stp>T</stp>
        <tr r="F2" s="1"/>
      </tp>
      <tp>
        <v>654170.457200857</v>
        <stp/>
        <stp>StudyData</stp>
        <stp>S.IDXX</stp>
        <stp>MA</stp>
        <stp>InputChoice=Vol,MAType=Sim,Period=21</stp>
        <stp>MA</stp>
        <stp>D</stp>
        <stp>-1</stp>
        <stp>all</stp>
        <stp/>
        <stp/>
        <stp/>
        <stp>T</stp>
        <tr r="N47" s="1"/>
      </tp>
      <tp>
        <v>839.13</v>
        <stp/>
        <stp>ContractData</stp>
        <stp>S.LITE</stp>
        <stp>LastTrade</stp>
        <stp/>
        <stp>T</stp>
        <tr r="C55" s="1"/>
      </tp>
      <tp>
        <v>599.87</v>
        <stp/>
        <stp>ContractData</stp>
        <stp>S.META</stp>
        <stp>LastTrade</stp>
        <stp/>
        <stp>T</stp>
        <tr r="C61" s="1"/>
      </tp>
      <tp>
        <v>98.06</v>
        <stp/>
        <stp>ContractData</stp>
        <stp>S.INTC</stp>
        <stp>LastTrade</stp>
        <stp/>
        <stp>T</stp>
        <tr r="C48" s="1"/>
      </tp>
      <tp>
        <v>528.9</v>
        <stp/>
        <stp>ContractData</stp>
        <stp>S.VRTX</stp>
        <stp>LastTrade</stp>
        <stp/>
        <stp>T</stp>
        <tr r="R30" s="2"/>
        <tr r="C98" s="1"/>
      </tp>
      <tp>
        <v>329.8</v>
        <stp/>
        <stp>ContractData</stp>
        <stp>S.INTU</stp>
        <stp>LastTrade</stp>
        <stp/>
        <stp>T</stp>
        <tr r="C49" s="1"/>
      </tp>
      <tp>
        <v>179.1</v>
        <stp/>
        <stp>ContractData</stp>
        <stp>S.PLTR</stp>
        <stp>LastTrade</stp>
        <stp/>
        <stp>T</stp>
        <tr r="R32" s="2"/>
        <tr r="C79" s="1"/>
      </tp>
      <tp>
        <v>97.33</v>
        <stp/>
        <stp>ContractData</stp>
        <stp>S.MSTR</stp>
        <stp>LastTrade</stp>
        <stp/>
        <stp>T</stp>
        <tr r="C66" s="1"/>
      </tp>
      <tp>
        <v>29.75</v>
        <stp/>
        <stp>ContractData</stp>
        <stp>S.KDP</stp>
        <stp>Open</stp>
        <stp/>
        <stp>T</stp>
        <tr r="F51" s="1"/>
      </tp>
      <tp>
        <v>25.25</v>
        <stp/>
        <stp>ContractData</stp>
        <stp>S.KHC</stp>
        <stp>Open</stp>
        <stp/>
        <stp>T</stp>
        <tr r="F52" s="1"/>
      </tp>
      <tp>
        <v>490.55</v>
        <stp/>
        <stp>ContractData</stp>
        <stp>S.LIN</stp>
        <stp>High</stp>
        <stp/>
        <stp>T</stp>
        <tr r="G54" s="1"/>
      </tp>
      <tp>
        <v>3237042.401939</v>
        <stp/>
        <stp>ContractData</stp>
        <stp>S.LITE</stp>
        <stp>T_CVol</stp>
        <stp/>
        <stp>T</stp>
        <tr r="F37" s="2"/>
        <tr r="M55" s="1"/>
      </tp>
      <tp>
        <v>1243195.1184749999</v>
        <stp/>
        <stp>ContractData</stp>
        <stp>S.ADBE</stp>
        <stp>T_CVol</stp>
        <stp/>
        <stp>T</stp>
        <tr r="M4" s="1"/>
      </tp>
      <tp>
        <v>-1.2099999999999937</v>
        <stp/>
        <stp>ContractData</stp>
        <stp>S.ORLY</stp>
        <stp>NetLastTrade</stp>
        <stp/>
        <stp>T</stp>
        <tr r="D73" s="1"/>
      </tp>
      <tp>
        <v>-2.9700000000000273</v>
        <stp/>
        <stp>ContractData</stp>
        <stp>S.LRCX</stp>
        <stp>NetLastTrade</stp>
        <stp/>
        <stp>T</stp>
        <tr r="D56" s="1"/>
      </tp>
      <tp>
        <v>32.829999999999984</v>
        <stp/>
        <stp>ContractData</stp>
        <stp>S.VRTX</stp>
        <stp>NetLastTrade</stp>
        <stp/>
        <stp>T</stp>
        <tr r="D98" s="1"/>
      </tp>
      <tp>
        <v>11.389999999999986</v>
        <stp/>
        <stp>ContractData</stp>
        <stp>S.CRWD</stp>
        <stp>NetLastTrade</stp>
        <stp/>
        <stp>T</stp>
        <tr r="D28" s="1"/>
      </tp>
      <tp>
        <v>-0.57999999999999829</v>
        <stp/>
        <stp>ContractData</stp>
        <stp>S.CRWV</stp>
        <stp>NetLastTrade</stp>
        <stp/>
        <stp>T</stp>
        <tr r="D29" s="1"/>
      </tp>
      <tp>
        <v>-3.1599999999999966</v>
        <stp/>
        <stp>ContractData</stp>
        <stp>S.MRVL</stp>
        <stp>NetLastTrade</stp>
        <stp/>
        <stp>T</stp>
        <tr r="D64" s="1"/>
      </tp>
      <tp>
        <v>3190655.3020988102</v>
        <stp/>
        <stp>StudyData</stp>
        <stp>S.PAYX</stp>
        <stp>MA</stp>
        <stp>InputChoice=Vol,MAType=Sim,Period=21</stp>
        <stp>MA</stp>
        <stp>D</stp>
        <stp>-1</stp>
        <stp>all</stp>
        <stp/>
        <stp/>
        <stp/>
        <stp>T</stp>
        <tr r="N75" s="1"/>
      </tp>
      <tp>
        <v>105.05</v>
        <stp/>
        <stp>ContractData</stp>
        <stp>S.SBUX</stp>
        <stp>LastTrade</stp>
        <stp/>
        <stp>T</stp>
        <tr r="C86" s="1"/>
      </tp>
      <tp>
        <v>175.52</v>
        <stp/>
        <stp>ContractData</stp>
        <stp>S.TMUS</stp>
        <stp>LastTrade</stp>
        <stp/>
        <stp>T</stp>
        <tr r="C93" s="1"/>
      </tp>
      <tp>
        <v>-1.3900000000000006</v>
        <stp/>
        <stp>ContractData</stp>
        <stp>S.XEL</stp>
        <stp>NetLastTrade</stp>
        <stp/>
        <stp>T</stp>
        <tr r="D103" s="1"/>
      </tp>
      <tp>
        <v>353.36</v>
        <stp/>
        <stp>ContractData</stp>
        <stp>S.MAR</stp>
        <stp>High</stp>
        <stp/>
        <stp>T</stp>
        <tr r="G57" s="1"/>
      </tp>
      <tp>
        <v>1916844.9239370001</v>
        <stp/>
        <stp>ContractData</stp>
        <stp>S.GILD</stp>
        <stp>T_CVol</stp>
        <stp/>
        <stp>T</stp>
        <tr r="M42" s="1"/>
      </tp>
      <tp>
        <v>3415768.4797430001</v>
        <stp/>
        <stp>ContractData</stp>
        <stp>S.CRWD</stp>
        <stp>T_CVol</stp>
        <stp/>
        <stp>T</stp>
        <tr r="M28" s="1"/>
      </tp>
      <tp>
        <v>168.15</v>
        <stp/>
        <stp>ContractData</stp>
        <stp>S.QCOM</stp>
        <stp>Open</stp>
        <stp/>
        <stp>T</stp>
        <tr r="F81" s="1"/>
      </tp>
      <tp>
        <v>254.74</v>
        <stp/>
        <stp>ContractData</stp>
        <stp>S.ADSK</stp>
        <stp>High</stp>
        <stp/>
        <stp>T</stp>
        <tr r="G7" s="1"/>
      </tp>
      <tp>
        <v>85.54</v>
        <stp/>
        <stp>ContractData</stp>
        <stp>S.MCHP</stp>
        <stp>Open</stp>
        <stp/>
        <stp>T</stp>
        <tr r="F58" s="1"/>
      </tp>
      <tp>
        <v>106.65</v>
        <stp/>
        <stp>ContractData</stp>
        <stp>S.CCEP</stp>
        <stp>Open</stp>
        <stp/>
        <stp>T</stp>
        <tr r="F22" s="1"/>
      </tp>
      <tp>
        <v>599.33000000000004</v>
        <stp/>
        <stp>ContractData</stp>
        <stp>S.IDXX</stp>
        <stp>High</stp>
        <stp/>
        <stp>T</stp>
        <tr r="G47" s="1"/>
      </tp>
      <tp>
        <v>133.03</v>
        <stp/>
        <stp>ContractData</stp>
        <stp>S.PCAR</stp>
        <stp>Open</stp>
        <stp/>
        <stp>T</stp>
        <tr r="F76" s="1"/>
      </tp>
      <tp>
        <v>219.74</v>
        <stp/>
        <stp>ContractData</stp>
        <stp>S.ODFL</stp>
        <stp>High</stp>
        <stp/>
        <stp>T</stp>
        <tr r="G72" s="1"/>
      </tp>
      <tp>
        <v>270.92</v>
        <stp/>
        <stp>ContractData</stp>
        <stp>S.ADBE</stp>
        <stp>High</stp>
        <stp/>
        <stp>T</stp>
        <tr r="G4" s="1"/>
      </tp>
      <tp>
        <v>182.91</v>
        <stp/>
        <stp>ContractData</stp>
        <stp>S.WDAY</stp>
        <stp>High</stp>
        <stp/>
        <stp>T</stp>
        <tr r="G100" s="1"/>
      </tp>
      <tp>
        <v>253.75</v>
        <stp/>
        <stp>ContractData</stp>
        <stp>S.DDOG</stp>
        <stp>High</stp>
        <stp/>
        <stp>T</stp>
        <tr r="G34" s="1"/>
      </tp>
      <tp>
        <v>342.02</v>
        <stp/>
        <stp>ContractData</stp>
        <stp>S.CDNS</stp>
        <stp>High</stp>
        <stp/>
        <stp>T</stp>
        <tr r="G23" s="1"/>
      </tp>
      <tp>
        <v>62.230000000000004</v>
        <stp/>
        <stp>ContractData</stp>
        <stp>S.MDLZ</stp>
        <stp>High</stp>
        <stp/>
        <stp>T</stp>
        <tr r="G59" s="1"/>
      </tp>
      <tp>
        <v>215.56</v>
        <stp/>
        <stp>ContractData</stp>
        <stp>S.MRVL</stp>
        <stp>LastTrade</stp>
        <stp/>
        <stp>T</stp>
        <tr r="C64" s="1"/>
      </tp>
      <tp>
        <v>49185447.430825099</v>
        <stp/>
        <stp>StudyData</stp>
        <stp>S.AMZN</stp>
        <stp>MA</stp>
        <stp>InputChoice=Vol,MAType=Sim,Period=21</stp>
        <stp>MA</stp>
        <stp>D</stp>
        <stp>-1</stp>
        <stp>all</stp>
        <stp/>
        <stp/>
        <stp/>
        <stp>T</stp>
        <tr r="N14" s="1"/>
      </tp>
      <tp>
        <v>1006674.969558</v>
        <stp/>
        <stp>ContractData</stp>
        <stp>S.ISRG</stp>
        <stp>T_CVol</stp>
        <stp/>
        <stp>T</stp>
        <tr r="M50" s="1"/>
      </tp>
      <tp>
        <v>2791259.8418899998</v>
        <stp/>
        <stp>ContractData</stp>
        <stp>S.DDOG</stp>
        <stp>T_CVol</stp>
        <stp/>
        <stp>T</stp>
        <tr r="F38" s="2"/>
        <tr r="M34" s="1"/>
      </tp>
      <tp>
        <v>5303479.6532570003</v>
        <stp/>
        <stp>ContractData</stp>
        <stp>S.GOOG</stp>
        <stp>T_CVol</stp>
        <stp/>
        <stp>T</stp>
        <tr r="M43" s="1"/>
      </tp>
      <tp>
        <v>407942.90306600003</v>
        <stp/>
        <stp>ContractData</stp>
        <stp>S.FANG</stp>
        <stp>T_CVol</stp>
        <stp/>
        <stp>T</stp>
        <tr r="M37" s="1"/>
      </tp>
      <tp>
        <v>1533403.627937</v>
        <stp/>
        <stp>ContractData</stp>
        <stp>S.BKNG</stp>
        <stp>T_CVol</stp>
        <stp/>
        <stp>T</stp>
        <tr r="M20" s="1"/>
      </tp>
      <tp>
        <v>178.69</v>
        <stp/>
        <stp>ContractData</stp>
        <stp>S.ABNB</stp>
        <stp>Open</stp>
        <stp/>
        <stp>T</stp>
        <tr r="F3" s="1"/>
      </tp>
      <tp>
        <v>608.21</v>
        <stp/>
        <stp>ContractData</stp>
        <stp>S.META</stp>
        <stp>High</stp>
        <stp/>
        <stp>T</stp>
        <tr r="G61" s="1"/>
      </tp>
      <tp>
        <v>186.08</v>
        <stp/>
        <stp>ContractData</stp>
        <stp>S.NBIS</stp>
        <stp>Open</stp>
        <stp/>
        <stp>T</stp>
        <tr r="F68" s="1"/>
      </tp>
      <tp>
        <v>-0.30000000000001137</v>
        <stp/>
        <stp>ContractData</stp>
        <stp>S.SPCX</stp>
        <stp>NetLastTrade</stp>
        <stp/>
        <stp>T</stp>
        <tr r="D90" s="1"/>
      </tp>
      <tp>
        <v>798.19</v>
        <stp/>
        <stp>ContractData</stp>
        <stp>S.REGN</stp>
        <stp>High</stp>
        <stp/>
        <stp>T</stp>
        <tr r="G82" s="1"/>
      </tp>
      <tp>
        <v>1848.5</v>
        <stp/>
        <stp>ContractData</stp>
        <stp>S.MELI</stp>
        <stp>High</stp>
        <stp/>
        <stp>T</stp>
        <tr r="G60" s="1"/>
      </tp>
      <tp>
        <v>105.47</v>
        <stp/>
        <stp>ContractData</stp>
        <stp>S.SBUX</stp>
        <stp>Open</stp>
        <stp/>
        <stp>T</stp>
        <tr r="F86" s="1"/>
      </tp>
      <tp>
        <v>-0.28999999999999915</v>
        <stp/>
        <stp>ContractData</stp>
        <stp>S.CPRT</stp>
        <stp>NetLastTrade</stp>
        <stp/>
        <stp>T</stp>
        <tr r="D27" s="1"/>
      </tp>
      <tp>
        <v>-9.4800000000000182</v>
        <stp/>
        <stp>ContractData</stp>
        <stp>S.MPWR</stp>
        <stp>NetLastTrade</stp>
        <stp/>
        <stp>T</stp>
        <tr r="D63" s="1"/>
      </tp>
      <tp>
        <v>73.03</v>
        <stp/>
        <stp>ContractData</stp>
        <stp>S.GEHC</stp>
        <stp>High</stp>
        <stp/>
        <stp>T</stp>
        <tr r="G41" s="1"/>
      </tp>
      <tp>
        <v>253.13</v>
        <stp/>
        <stp>ContractData</stp>
        <stp>S.TTWO</stp>
        <stp>LastTrade</stp>
        <stp/>
        <stp>T</stp>
        <tr r="R36" s="2"/>
        <tr r="C96" s="1"/>
      </tp>
      <tp>
        <v>225.81</v>
        <stp/>
        <stp>ContractData</stp>
        <stp>S.CRWD</stp>
        <stp>LastTrade</stp>
        <stp/>
        <stp>T</stp>
        <tr r="R34" s="2"/>
        <tr r="C28" s="1"/>
      </tp>
      <tp>
        <v>90.09</v>
        <stp/>
        <stp>ContractData</stp>
        <stp>S.CRWV</stp>
        <stp>LastTrade</stp>
        <stp/>
        <stp>T</stp>
        <tr r="C29" s="1"/>
      </tp>
      <tp>
        <v>1392.06</v>
        <stp/>
        <stp>ContractData</stp>
        <stp>S.MPWR</stp>
        <stp>LastTrade</stp>
        <stp/>
        <stp>T</stp>
        <tr r="C63" s="1"/>
      </tp>
      <tp>
        <v>245.76</v>
        <stp/>
        <stp>ContractData</stp>
        <stp>S.HON</stp>
        <stp>Open</stp>
        <stp/>
        <stp>T</stp>
        <tr r="F45" s="1"/>
      </tp>
      <tp>
        <v>1817.41</v>
        <stp/>
        <stp>ContractData</stp>
        <stp>S.MELI</stp>
        <stp>Open</stp>
        <stp/>
        <stp>T</stp>
        <tr r="F60" s="1"/>
      </tp>
      <tp>
        <v>105.91</v>
        <stp/>
        <stp>ContractData</stp>
        <stp>S.SBUX</stp>
        <stp>High</stp>
        <stp/>
        <stp>T</stp>
        <tr r="G86" s="1"/>
      </tp>
      <tp>
        <v>71.23</v>
        <stp/>
        <stp>ContractData</stp>
        <stp>S.GEHC</stp>
        <stp>Open</stp>
        <stp/>
        <stp>T</stp>
        <tr r="F41" s="1"/>
      </tp>
      <tp>
        <v>781.72</v>
        <stp/>
        <stp>ContractData</stp>
        <stp>S.REGN</stp>
        <stp>Open</stp>
        <stp/>
        <stp>T</stp>
        <tr r="F82" s="1"/>
      </tp>
      <tp>
        <v>182.97</v>
        <stp/>
        <stp>ContractData</stp>
        <stp>S.ABNB</stp>
        <stp>High</stp>
        <stp/>
        <stp>T</stp>
        <tr r="G3" s="1"/>
      </tp>
      <tp>
        <v>599.13</v>
        <stp/>
        <stp>ContractData</stp>
        <stp>S.META</stp>
        <stp>Open</stp>
        <stp/>
        <stp>T</stp>
        <tr r="F61" s="1"/>
      </tp>
      <tp>
        <v>196.13</v>
        <stp/>
        <stp>ContractData</stp>
        <stp>S.NBIS</stp>
        <stp>High</stp>
        <stp/>
        <stp>T</stp>
        <tr r="G68" s="1"/>
      </tp>
      <tp>
        <v>58.49</v>
        <stp/>
        <stp>ContractData</stp>
        <stp>S.PYPL</stp>
        <stp>LastTrade</stp>
        <stp/>
        <stp>T</stp>
        <tr r="C80" s="1"/>
      </tp>
      <tp>
        <v>306.64</v>
        <stp/>
        <stp>ContractData</stp>
        <stp>S.AAPL</stp>
        <stp>LastTrade</stp>
        <stp/>
        <stp>T</stp>
        <tr r="C2" s="1"/>
      </tp>
      <tp>
        <v>235.35</v>
        <stp/>
        <stp>ContractData</stp>
        <stp>S.NXPI</stp>
        <stp>LastTrade</stp>
        <stp/>
        <stp>T</stp>
        <tr r="C71" s="1"/>
      </tp>
      <tp>
        <v>416.43</v>
        <stp/>
        <stp>ContractData</stp>
        <stp>S.SNPS</stp>
        <stp>LastTrade</stp>
        <stp/>
        <stp>T</stp>
        <tr r="C89" s="1"/>
      </tp>
      <tp>
        <v>246.25</v>
        <stp/>
        <stp>ContractData</stp>
        <stp>S.HON</stp>
        <stp>High</stp>
        <stp/>
        <stp>T</stp>
        <tr r="G45" s="1"/>
      </tp>
      <tp>
        <v>6807773.8786789998</v>
        <stp/>
        <stp>ContractData</stp>
        <stp>S.META</stp>
        <stp>T_CVol</stp>
        <stp/>
        <stp>T</stp>
        <tr r="M61" s="1"/>
      </tp>
      <tp>
        <v>43080295.496597998</v>
        <stp/>
        <stp>ContractData</stp>
        <stp>S.NVDA</stp>
        <stp>T_CVol</stp>
        <stp/>
        <stp>T</stp>
        <tr r="M70" s="1"/>
      </tp>
      <tp>
        <v>2090144.6170900001</v>
        <stp/>
        <stp>ContractData</stp>
        <stp>S.HONA</stp>
        <stp>T_CVol</stp>
        <stp/>
        <stp>T</stp>
        <tr r="F39" s="2"/>
        <tr r="M46" s="1"/>
      </tp>
      <tp>
        <v>12546069.172049001</v>
        <stp/>
        <stp>ContractData</stp>
        <stp>S.TSLA</stp>
        <stp>T_CVol</stp>
        <stp/>
        <stp>T</stp>
        <tr r="M95" s="1"/>
      </tp>
      <tp>
        <v>337.31</v>
        <stp/>
        <stp>ContractData</stp>
        <stp>S.CDNS</stp>
        <stp>Open</stp>
        <stp/>
        <stp>T</stp>
        <tr r="F23" s="1"/>
      </tp>
      <tp>
        <v>231.20000000000002</v>
        <stp/>
        <stp>ContractData</stp>
        <stp>S.DDOG</stp>
        <stp>Open</stp>
        <stp/>
        <stp>T</stp>
        <tr r="F34" s="1"/>
      </tp>
      <tp>
        <v>62.2</v>
        <stp/>
        <stp>ContractData</stp>
        <stp>S.MDLZ</stp>
        <stp>Open</stp>
        <stp/>
        <stp>T</stp>
        <tr r="F59" s="1"/>
      </tp>
      <tp>
        <v>215.26</v>
        <stp/>
        <stp>ContractData</stp>
        <stp>S.ODFL</stp>
        <stp>Open</stp>
        <stp/>
        <stp>T</stp>
        <tr r="F72" s="1"/>
      </tp>
      <tp>
        <v>263.05</v>
        <stp/>
        <stp>ContractData</stp>
        <stp>S.ADBE</stp>
        <stp>Open</stp>
        <stp/>
        <stp>T</stp>
        <tr r="F4" s="1"/>
      </tp>
      <tp>
        <v>-4.7700000000000102</v>
        <stp/>
        <stp>ContractData</stp>
        <stp>S.NVDA</stp>
        <stp>NetLastTrade</stp>
        <stp/>
        <stp>T</stp>
        <tr r="D70" s="1"/>
      </tp>
      <tp>
        <v>-1.6999999999999886</v>
        <stp/>
        <stp>ContractData</stp>
        <stp>S.AVGO</stp>
        <stp>NetLastTrade</stp>
        <stp/>
        <stp>T</stp>
        <tr r="D18" s="1"/>
      </tp>
      <tp>
        <v>176.98</v>
        <stp/>
        <stp>ContractData</stp>
        <stp>S.WDAY</stp>
        <stp>Open</stp>
        <stp/>
        <stp>T</stp>
        <tr r="F100" s="1"/>
      </tp>
      <tp>
        <v>107.91</v>
        <stp/>
        <stp>ContractData</stp>
        <stp>S.CCEP</stp>
        <stp>High</stp>
        <stp/>
        <stp>T</stp>
        <tr r="G22" s="1"/>
      </tp>
      <tp>
        <v>581.9</v>
        <stp/>
        <stp>ContractData</stp>
        <stp>S.IDXX</stp>
        <stp>Open</stp>
        <stp/>
        <stp>T</stp>
        <tr r="F47" s="1"/>
      </tp>
      <tp>
        <v>133.30000000000001</v>
        <stp/>
        <stp>ContractData</stp>
        <stp>S.PCAR</stp>
        <stp>High</stp>
        <stp/>
        <stp>T</stp>
        <tr r="G76" s="1"/>
      </tp>
      <tp>
        <v>168.87</v>
        <stp/>
        <stp>ContractData</stp>
        <stp>S.QCOM</stp>
        <stp>High</stp>
        <stp/>
        <stp>T</stp>
        <tr r="G81" s="1"/>
      </tp>
      <tp>
        <v>246.51000000000002</v>
        <stp/>
        <stp>ContractData</stp>
        <stp>S.ADSK</stp>
        <stp>Open</stp>
        <stp/>
        <stp>T</stp>
        <tr r="F7" s="1"/>
      </tp>
      <tp>
        <v>85.66</v>
        <stp/>
        <stp>ContractData</stp>
        <stp>S.MCHP</stp>
        <stp>High</stp>
        <stp/>
        <stp>T</stp>
        <tr r="G58" s="1"/>
      </tp>
      <tp>
        <v>720.34</v>
        <stp/>
        <stp>ContractData</stp>
        <stp>S.QQQ</stp>
        <stp>Low</stp>
        <stp/>
        <stp>T</stp>
        <tr r="Y9" s="2"/>
      </tp>
      <tp>
        <v>91.210000000000008</v>
        <stp/>
        <stp>ContractData</stp>
        <stp>S.PDD</stp>
        <stp>Low</stp>
        <stp/>
        <stp>T</stp>
        <tr r="H77" s="1"/>
      </tp>
      <tp>
        <v>137.45000000000002</v>
        <stp/>
        <stp>ContractData</stp>
        <stp>S.PEP</stp>
        <stp>Low</stp>
        <stp/>
        <stp>T</stp>
        <tr r="H78" s="1"/>
      </tp>
      <tp>
        <v>786</v>
        <stp/>
        <stp>ContractData</stp>
        <stp>S.STX</stp>
        <stp>Low</stp>
        <stp/>
        <stp>T</stp>
        <tr r="H91" s="1"/>
      </tp>
      <tp>
        <v>397.1</v>
        <stp/>
        <stp>ContractData</stp>
        <stp>S.ROP</stp>
        <stp>Low</stp>
        <stp/>
        <stp>T</stp>
        <tr r="H84" s="1"/>
      </tp>
      <tp>
        <v>364.26</v>
        <stp/>
        <stp>ContractData</stp>
        <stp>S.TER</stp>
        <stp>Low</stp>
        <stp/>
        <stp>T</stp>
        <tr r="H92" s="1"/>
      </tp>
      <tp>
        <v>280.82</v>
        <stp/>
        <stp>ContractData</stp>
        <stp>S.TXN</stp>
        <stp>Low</stp>
        <stp/>
        <stp>T</stp>
        <tr r="H97" s="1"/>
      </tp>
      <tp>
        <v>100.75</v>
        <stp/>
        <stp>ContractData</stp>
        <stp>S.TRI</stp>
        <stp>Low</stp>
        <stp/>
        <stp>T</stp>
        <tr r="H94" s="1"/>
      </tp>
      <tp>
        <v>110.76</v>
        <stp/>
        <stp>ContractData</stp>
        <stp>S.WMT</stp>
        <stp>Low</stp>
        <stp/>
        <stp>T</stp>
        <tr r="H102" s="1"/>
      </tp>
      <tp>
        <v>424.38</v>
        <stp/>
        <stp>ContractData</stp>
        <stp>S.WDC</stp>
        <stp>Low</stp>
        <stp/>
        <stp>T</stp>
        <tr r="H101" s="1"/>
      </tp>
      <tp>
        <v>26.6</v>
        <stp/>
        <stp>ContractData</stp>
        <stp>S.WBD</stp>
        <stp>Low</stp>
        <stp/>
        <stp>T</stp>
        <tr r="H99" s="1"/>
      </tp>
      <tp>
        <v>76.600000000000009</v>
        <stp/>
        <stp>ContractData</stp>
        <stp>S.XEL</stp>
        <stp>Low</stp>
        <stp/>
        <stp>T</stp>
        <tr r="H103" s="1"/>
      </tp>
      <tp>
        <v>470.68</v>
        <stp/>
        <stp>ContractData</stp>
        <stp>S.AMD</stp>
        <stp>Low</stp>
        <stp/>
        <stp>T</stp>
        <tr r="H12" s="1"/>
      </tp>
      <tp>
        <v>384.91</v>
        <stp/>
        <stp>ContractData</stp>
        <stp>S.ADI</stp>
        <stp>Low</stp>
        <stp/>
        <stp>T</stp>
        <tr r="H5" s="1"/>
      </tp>
      <tp>
        <v>268.01</v>
        <stp/>
        <stp>ContractData</stp>
        <stp>S.ADP</stp>
        <stp>Low</stp>
        <stp/>
        <stp>T</stp>
        <tr r="H6" s="1"/>
      </tp>
      <tp>
        <v>122.53</v>
        <stp/>
        <stp>ContractData</stp>
        <stp>S.AEP</stp>
        <stp>Low</stp>
        <stp/>
        <stp>T</stp>
        <tr r="H8" s="1"/>
      </tp>
      <tp>
        <v>267.31</v>
        <stp/>
        <stp>ContractData</stp>
        <stp>S.ARM</stp>
        <stp>Low</stp>
        <stp/>
        <stp>T</stp>
        <tr r="H16" s="1"/>
      </tp>
      <tp>
        <v>339.01</v>
        <stp/>
        <stp>ContractData</stp>
        <stp>S.APP</stp>
        <stp>Low</stp>
        <stp/>
        <stp>T</stp>
        <tr r="H15" s="1"/>
      </tp>
      <tp>
        <v>268.36</v>
        <stp/>
        <stp>ContractData</stp>
        <stp>S.CEG</stp>
        <stp>Low</stp>
        <stp/>
        <stp>T</stp>
        <tr r="H24" s="1"/>
      </tp>
      <tp>
        <v>49.93</v>
        <stp/>
        <stp>ContractData</stp>
        <stp>S.CSX</stp>
        <stp>Low</stp>
        <stp/>
        <stp>T</stp>
        <tr r="H31" s="1"/>
      </tp>
      <tp>
        <v>62</v>
        <stp/>
        <stp>ContractData</stp>
        <stp>S.BKR</stp>
        <stp>Low</stp>
        <stp/>
        <stp>T</stp>
        <tr r="H21" s="1"/>
      </tp>
      <tp>
        <v>44.53</v>
        <stp/>
        <stp>ContractData</stp>
        <stp>S.EXC</stp>
        <stp>Low</stp>
        <stp/>
        <stp>T</stp>
        <tr r="H36" s="1"/>
      </tp>
      <tp>
        <v>65.55</v>
        <stp/>
        <stp>ContractData</stp>
        <stp>S.FER</stp>
        <stp>Low</stp>
        <stp/>
        <stp>T</stp>
        <tr r="H39" s="1"/>
      </tp>
      <tp>
        <v>241.88</v>
        <stp/>
        <stp>ContractData</stp>
        <stp>S.HON</stp>
        <stp>Low</stp>
        <stp/>
        <stp>T</stp>
        <tr r="H45" s="1"/>
      </tp>
      <tp>
        <v>24.73</v>
        <stp/>
        <stp>ContractData</stp>
        <stp>S.KHC</stp>
        <stp>Low</stp>
        <stp/>
        <stp>T</stp>
        <tr r="H52" s="1"/>
      </tp>
      <tp>
        <v>28.87</v>
        <stp/>
        <stp>ContractData</stp>
        <stp>S.KDP</stp>
        <stp>Low</stp>
        <stp/>
        <stp>T</stp>
        <tr r="H51" s="1"/>
      </tp>
      <tp>
        <v>346.35</v>
        <stp/>
        <stp>ContractData</stp>
        <stp>S.MAR</stp>
        <stp>Low</stp>
        <stp/>
        <stp>T</stp>
        <tr r="H57" s="1"/>
      </tp>
      <tp>
        <v>487.02</v>
        <stp/>
        <stp>ContractData</stp>
        <stp>S.LIN</stp>
        <stp>Low</stp>
        <stp/>
        <stp>T</stp>
        <tr r="H54" s="1"/>
      </tp>
      <tp>
        <v>387.61</v>
        <stp/>
        <stp>ContractData</stp>
        <stp>S.ISRG</stp>
        <stp>LastTrade</stp>
        <stp/>
        <stp>T</stp>
        <tr r="C50" s="1"/>
      </tp>
      <tp>
        <v>29.37</v>
        <stp/>
        <stp>ContractData</stp>
        <stp>S.CPRT</stp>
        <stp>LastTrade</stp>
        <stp/>
        <stp>T</stp>
        <tr r="C27" s="1"/>
      </tp>
      <tp>
        <v>350.1</v>
        <stp/>
        <stp>ContractData</stp>
        <stp>S.MAR</stp>
        <stp>Open</stp>
        <stp/>
        <stp>T</stp>
        <tr r="F57" s="1"/>
      </tp>
      <tp>
        <v>45394024.401767999</v>
        <stp/>
        <stp>ContractData</stp>
        <stp>S.INTC</stp>
        <stp>T_CVol</stp>
        <stp/>
        <stp>T</stp>
        <tr r="M48" s="1"/>
      </tp>
      <tp>
        <v>2747018.393685</v>
        <stp/>
        <stp>ContractData</stp>
        <stp>S.KLAC</stp>
        <stp>T_CVol</stp>
        <stp/>
        <stp>T</stp>
        <tr r="M53" s="1"/>
      </tp>
      <tp>
        <v>722113.09786600003</v>
        <stp/>
        <stp>ContractData</stp>
        <stp>S.GEHC</stp>
        <stp>T_CVol</stp>
        <stp/>
        <stp>T</stp>
        <tr r="M41" s="1"/>
      </tp>
      <tp>
        <v>73.790000000000006</v>
        <stp/>
        <stp>ContractData</stp>
        <stp>S.NFLX</stp>
        <stp>Open</stp>
        <stp/>
        <stp>T</stp>
        <tr r="F69" s="1"/>
      </tp>
      <tp>
        <v>215.99</v>
        <stp/>
        <stp>ContractData</stp>
        <stp>S.DASH</stp>
        <stp>High</stp>
        <stp/>
        <stp>T</stp>
        <tr r="G33" s="1"/>
      </tp>
      <tp>
        <v>51.96</v>
        <stp/>
        <stp>ContractData</stp>
        <stp>S.FAST</stp>
        <stp>High</stp>
        <stp/>
        <stp>T</stp>
        <tr r="G38" s="1"/>
      </tp>
      <tp>
        <v>307.49</v>
        <stp/>
        <stp>ContractData</stp>
        <stp>S.AAPL</stp>
        <stp>High</stp>
        <stp/>
        <stp>T</stp>
        <tr r="G2" s="1"/>
      </tp>
      <tp>
        <v>4.9899999999999807</v>
        <stp/>
        <stp>ContractData</stp>
        <stp>S.FTNT</stp>
        <stp>NetLastTrade</stp>
        <stp/>
        <stp>T</stp>
        <tr r="D40" s="1"/>
      </tp>
      <tp>
        <v>-0.89000000000001478</v>
        <stp/>
        <stp>ContractData</stp>
        <stp>S.CTAS</stp>
        <stp>NetLastTrade</stp>
        <stp/>
        <stp>T</stp>
        <tr r="D32" s="1"/>
      </tp>
      <tp>
        <v>120.45</v>
        <stp/>
        <stp>ContractData</stp>
        <stp>S.PAYX</stp>
        <stp>High</stp>
        <stp/>
        <stp>T</stp>
        <tr r="G75" s="1"/>
      </tp>
      <tp>
        <v>196.43</v>
        <stp/>
        <stp>ContractData</stp>
        <stp>S.FANG</stp>
        <stp>High</stp>
        <stp/>
        <stp>T</stp>
        <tr r="G37" s="1"/>
      </tp>
      <tp>
        <v>382.65000000000003</v>
        <stp/>
        <stp>ContractData</stp>
        <stp>S.PANW</stp>
        <stp>High</stp>
        <stp/>
        <stp>T</stp>
        <tr r="G74" s="1"/>
      </tp>
      <tp>
        <v>6.6299999999999955</v>
        <stp/>
        <stp>ContractData</stp>
        <stp>S.TTWO</stp>
        <stp>NetLastTrade</stp>
        <stp/>
        <stp>T</stp>
        <tr r="D96" s="1"/>
      </tp>
      <tp>
        <v>209.29</v>
        <stp/>
        <stp>ContractData</stp>
        <stp>S.DASH</stp>
        <stp>LastTrade</stp>
        <stp/>
        <stp>T</stp>
        <tr r="C33" s="1"/>
      </tp>
      <tp>
        <v>254.18</v>
        <stp/>
        <stp>ContractData</stp>
        <stp>S.ADSK</stp>
        <stp>LastTrade</stp>
        <stp/>
        <stp>T</stp>
        <tr r="C7" s="1"/>
      </tp>
      <tp>
        <v>255.64000000000001</v>
        <stp/>
        <stp>ContractData</stp>
        <stp>S.ROST</stp>
        <stp>LastTrade</stp>
        <stp/>
        <stp>T</stp>
        <tr r="C85" s="1"/>
      </tp>
      <tp>
        <v>944.04</v>
        <stp/>
        <stp>ContractData</stp>
        <stp>S.COST</stp>
        <stp>LastTrade</stp>
        <stp/>
        <stp>T</stp>
        <tr r="C26" s="1"/>
      </tp>
      <tp>
        <v>51.9</v>
        <stp/>
        <stp>ContractData</stp>
        <stp>S.FAST</stp>
        <stp>LastTrade</stp>
        <stp/>
        <stp>T</stp>
        <tr r="R37" s="2"/>
        <tr r="C38" s="1"/>
      </tp>
      <tp>
        <v>91.92</v>
        <stp/>
        <stp>ContractData</stp>
        <stp>S.MNST</stp>
        <stp>LastTrade</stp>
        <stp/>
        <stp>T</stp>
        <tr r="C62" s="1"/>
      </tp>
      <tp>
        <v>489.29</v>
        <stp/>
        <stp>ContractData</stp>
        <stp>S.LIN</stp>
        <stp>Open</stp>
        <stp/>
        <stp>T</stp>
        <tr r="F54" s="1"/>
      </tp>
      <tp>
        <v>25.55</v>
        <stp/>
        <stp>ContractData</stp>
        <stp>S.KHC</stp>
        <stp>High</stp>
        <stp/>
        <stp>T</stp>
        <tr r="G52" s="1"/>
      </tp>
      <tp>
        <v>29.75</v>
        <stp/>
        <stp>ContractData</stp>
        <stp>S.KDP</stp>
        <stp>High</stp>
        <stp/>
        <stp>T</stp>
        <tr r="G51" s="1"/>
      </tp>
      <tp>
        <v>1199660.9777230001</v>
        <stp/>
        <stp>ContractData</stp>
        <stp>S.ALAB</stp>
        <stp>T_CVol</stp>
        <stp/>
        <stp>T</stp>
        <tr r="M9" s="1"/>
      </tp>
      <tp>
        <v>3215630.642211</v>
        <stp/>
        <stp>ContractData</stp>
        <stp>S.ABNB</stp>
        <stp>T_CVol</stp>
        <stp/>
        <stp>T</stp>
        <tr r="F33" s="2"/>
        <tr r="M3" s="1"/>
      </tp>
      <tp>
        <v>14971176.836061001</v>
        <stp/>
        <stp>ContractData</stp>
        <stp>S.RKLB</stp>
        <stp>T_CVol</stp>
        <stp/>
        <stp>T</stp>
        <tr r="F32" s="2"/>
        <tr r="M83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volatileDependencies" Target="volatileDependenci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sv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28575</xdr:colOff>
      <xdr:row>39</xdr:row>
      <xdr:rowOff>228599</xdr:rowOff>
    </xdr:from>
    <xdr:to>
      <xdr:col>5</xdr:col>
      <xdr:colOff>23813</xdr:colOff>
      <xdr:row>41</xdr:row>
      <xdr:rowOff>9527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DA413CC7-1649-6456-C385-3CDA9A900AA1}"/>
            </a:ext>
          </a:extLst>
        </xdr:cNvPr>
        <xdr:cNvGrpSpPr/>
      </xdr:nvGrpSpPr>
      <xdr:grpSpPr>
        <a:xfrm>
          <a:off x="962025" y="8982074"/>
          <a:ext cx="2652713" cy="238128"/>
          <a:chOff x="1085850" y="8743949"/>
          <a:chExt cx="2652713" cy="238128"/>
        </a:xfrm>
      </xdr:grpSpPr>
      <xdr:sp macro="" textlink="">
        <xdr:nvSpPr>
          <xdr:cNvPr id="2" name="Rectangle: Rounded Corners 1">
            <a:extLst>
              <a:ext uri="{FF2B5EF4-FFF2-40B4-BE49-F238E27FC236}">
                <a16:creationId xmlns:a16="http://schemas.microsoft.com/office/drawing/2014/main" id="{E373BD73-879B-1472-45DA-2F40296A1687}"/>
              </a:ext>
            </a:extLst>
          </xdr:cNvPr>
          <xdr:cNvSpPr/>
        </xdr:nvSpPr>
        <xdr:spPr>
          <a:xfrm>
            <a:off x="1085850" y="8743949"/>
            <a:ext cx="2652713" cy="219076"/>
          </a:xfrm>
          <a:prstGeom prst="roundRect">
            <a:avLst/>
          </a:prstGeom>
          <a:gradFill flip="none" rotWithShape="1">
            <a:gsLst>
              <a:gs pos="917">
                <a:schemeClr val="tx2">
                  <a:lumMod val="50000"/>
                  <a:lumOff val="50000"/>
                </a:schemeClr>
              </a:gs>
              <a:gs pos="55000">
                <a:srgbClr val="002060"/>
              </a:gs>
              <a:gs pos="100000">
                <a:schemeClr val="accent1">
                  <a:lumMod val="45000"/>
                  <a:lumOff val="55000"/>
                </a:schemeClr>
              </a:gs>
            </a:gsLst>
            <a:lin ang="16200000" scaled="1"/>
            <a:tileRect/>
          </a:gradFill>
          <a:ln w="6350"/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pic>
        <xdr:nvPicPr>
          <xdr:cNvPr id="4" name="Graphic 3" descr="Magnifying glass with solid fill">
            <a:extLst>
              <a:ext uri="{FF2B5EF4-FFF2-40B4-BE49-F238E27FC236}">
                <a16:creationId xmlns:a16="http://schemas.microsoft.com/office/drawing/2014/main" id="{ACADF472-6F03-DA05-2F49-611A570386F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96DAC541-7B7A-43D3-8B79-37D633B846F1}">
                <asvg:svgBlip xmlns:asvg="http://schemas.microsoft.com/office/drawing/2016/SVG/main" r:embed="rId2"/>
              </a:ext>
            </a:extLst>
          </a:blip>
          <a:stretch>
            <a:fillRect/>
          </a:stretch>
        </xdr:blipFill>
        <xdr:spPr>
          <a:xfrm flipH="1">
            <a:off x="1219200" y="8748716"/>
            <a:ext cx="233361" cy="233361"/>
          </a:xfrm>
          <a:prstGeom prst="rect">
            <a:avLst/>
          </a:prstGeom>
        </xdr:spPr>
      </xdr:pic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49" name="TextBox1" hidden="1">
                <a:extLst>
                  <a:ext uri="{63B3BB69-23CF-44E3-9099-C40C66FF867C}">
                    <a14:compatExt spid="_x0000_s2049"/>
                  </a:ext>
                  <a:ext uri="{FF2B5EF4-FFF2-40B4-BE49-F238E27FC236}">
                    <a16:creationId xmlns:a16="http://schemas.microsoft.com/office/drawing/2014/main" id="{00000000-0008-0000-0000-000001080000}"/>
                  </a:ext>
                </a:extLst>
              </xdr:cNvPr>
              <xdr:cNvSpPr/>
            </xdr:nvSpPr>
            <xdr:spPr bwMode="auto">
              <a:xfrm>
                <a:off x="1543051" y="8743959"/>
                <a:ext cx="1743075" cy="228600"/>
              </a:xfrm>
              <a:prstGeom prst="rect">
                <a:avLst/>
              </a:prstGeom>
              <a:noFill/>
              <a:ln>
                <a:noFill/>
              </a:ln>
              <a:extLst>
                <a:ext uri="{91240B29-F687-4F45-9708-019B960494DF}">
                  <a14:hiddenLine w="9525">
                    <a:noFill/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DACFF-25A4-48F1-8D48-5093128140C9}">
  <sheetPr codeName="Sheet1"/>
  <dimension ref="A1:Y50"/>
  <sheetViews>
    <sheetView showGridLines="0" showRowColHeaders="0" tabSelected="1" zoomScaleNormal="100" workbookViewId="0"/>
  </sheetViews>
  <sheetFormatPr defaultRowHeight="16.5" x14ac:dyDescent="0.3"/>
  <cols>
    <col min="1" max="1" width="3.25" style="7" customWidth="1"/>
    <col min="2" max="2" width="9" style="7"/>
    <col min="3" max="5" width="11.625" style="7" customWidth="1"/>
    <col min="6" max="6" width="10.625" style="7" customWidth="1"/>
    <col min="7" max="7" width="9" style="7"/>
    <col min="8" max="10" width="11.625" style="7" customWidth="1"/>
    <col min="11" max="12" width="9" style="7"/>
    <col min="13" max="13" width="11.5" style="7" customWidth="1"/>
    <col min="14" max="15" width="11.625" style="7" customWidth="1"/>
    <col min="16" max="17" width="9" style="7"/>
    <col min="18" max="20" width="11.625" style="7" customWidth="1"/>
    <col min="21" max="21" width="9" style="7"/>
    <col min="22" max="22" width="0" style="7" hidden="1" customWidth="1"/>
    <col min="23" max="23" width="1.25" style="7" customWidth="1"/>
    <col min="24" max="16384" width="9" style="7"/>
  </cols>
  <sheetData>
    <row r="1" spans="1:25" ht="9.9499999999999993" customHeight="1" x14ac:dyDescent="0.3">
      <c r="A1" s="35"/>
      <c r="C1" s="21"/>
      <c r="D1" s="21"/>
      <c r="E1" s="21"/>
      <c r="X1" s="27"/>
      <c r="Y1" s="27"/>
    </row>
    <row r="2" spans="1:25" ht="18" customHeight="1" x14ac:dyDescent="0.3">
      <c r="B2" s="43" t="s">
        <v>113</v>
      </c>
      <c r="C2" s="43"/>
      <c r="D2" s="43"/>
      <c r="E2" s="43"/>
      <c r="F2" s="43"/>
      <c r="G2" s="43" t="s">
        <v>114</v>
      </c>
      <c r="H2" s="43"/>
      <c r="I2" s="43"/>
      <c r="J2" s="43"/>
      <c r="K2" s="43"/>
      <c r="L2" s="43" t="s">
        <v>115</v>
      </c>
      <c r="M2" s="43"/>
      <c r="N2" s="43"/>
      <c r="O2" s="43"/>
      <c r="P2" s="43"/>
      <c r="Q2" s="43" t="s">
        <v>116</v>
      </c>
      <c r="R2" s="43"/>
      <c r="S2" s="43"/>
      <c r="T2" s="43"/>
      <c r="U2" s="43"/>
      <c r="X2" s="46">
        <f>MOD(RTD("cqg.rtd", ,"SystemInfo", "Linetime"),1)</f>
        <v>0.45225694443797693</v>
      </c>
      <c r="Y2" s="47"/>
    </row>
    <row r="3" spans="1:25" ht="18" customHeight="1" x14ac:dyDescent="0.3">
      <c r="B3" s="12" t="s">
        <v>0</v>
      </c>
      <c r="C3" s="42" t="s">
        <v>91</v>
      </c>
      <c r="D3" s="42"/>
      <c r="E3" s="42"/>
      <c r="F3" s="12" t="s">
        <v>95</v>
      </c>
      <c r="G3" s="12" t="s">
        <v>0</v>
      </c>
      <c r="H3" s="42" t="s">
        <v>91</v>
      </c>
      <c r="I3" s="42"/>
      <c r="J3" s="42"/>
      <c r="K3" s="12" t="s">
        <v>96</v>
      </c>
      <c r="L3" s="12" t="s">
        <v>0</v>
      </c>
      <c r="M3" s="42" t="s">
        <v>91</v>
      </c>
      <c r="N3" s="42"/>
      <c r="O3" s="42"/>
      <c r="P3" s="12" t="s">
        <v>99</v>
      </c>
      <c r="Q3" s="12" t="s">
        <v>0</v>
      </c>
      <c r="R3" s="42" t="s">
        <v>91</v>
      </c>
      <c r="S3" s="42"/>
      <c r="T3" s="42"/>
      <c r="U3" s="12" t="s">
        <v>98</v>
      </c>
      <c r="X3" s="48"/>
      <c r="Y3" s="49"/>
    </row>
    <row r="4" spans="1:25" ht="18" customHeight="1" x14ac:dyDescent="0.3">
      <c r="B4" s="13" t="str" cm="1">
        <f t="array" ref="B4:B13">_xlfn.CHOOSECOLS(_xlfn.TAKE(_xlfn.SORTBY(Data!A2:I103,Data!I2:I103,-1),10),1)</f>
        <v>S.DDOG</v>
      </c>
      <c r="C4" s="41" t="str">
        <f>PROPER(RTD("cqg.rtd", ,"ContractData",B4, "LongDescription",, "T"))</f>
        <v>Datadog Inc.L A Cmn</v>
      </c>
      <c r="D4" s="41"/>
      <c r="E4" s="41"/>
      <c r="F4" s="19" cm="1">
        <f t="array" ref="F4:F13">_xlfn.CHOOSECOLS(_xlfn.TAKE(_xlfn.SORTBY(Data!A2:I103,Data!I2:I103,-1),10),9)</f>
        <v>8.3443765228914668E-2</v>
      </c>
      <c r="G4" s="20" t="str" cm="1">
        <f t="array" ref="G4:G13">_xlfn.CHOOSECOLS(_xlfn.TAKE(_xlfn.SORTBY(Data!A2:J103,Data!J2:J103,-1),10),1)</f>
        <v>S.PLTR</v>
      </c>
      <c r="H4" s="41" t="str">
        <f>PROPER(RTD("cqg.rtd", ,"ContractData",G4, "LongDescription",, "T"))</f>
        <v>Palantir Tech Cl A</v>
      </c>
      <c r="I4" s="41"/>
      <c r="J4" s="41"/>
      <c r="K4" s="19" cm="1">
        <f t="array" ref="K4:K13">_xlfn.CHOOSECOLS(_xlfn.TAKE(_xlfn.SORTBY(Data!A2:J103,Data!J2:J103,-1),10),10)</f>
        <v>0.45530635462376073</v>
      </c>
      <c r="L4" s="22" t="str" cm="1">
        <f t="array" ref="L4:L13">_xlfn.CHOOSECOLS(_xlfn.TAKE(_xlfn.SORTBY(Data!A2:K103,Data!K2:K103,-1),10),1)</f>
        <v>S.PLTR</v>
      </c>
      <c r="M4" s="41" t="str">
        <f>PROPER(RTD("cqg.rtd", ,"ContractData",L4, "LongDescription",, "T"))</f>
        <v>Palantir Tech Cl A</v>
      </c>
      <c r="N4" s="41"/>
      <c r="O4" s="41"/>
      <c r="P4" s="19" cm="1">
        <f t="array" ref="P4:P13">_xlfn.CHOOSECOLS(_xlfn.TAKE(_xlfn.SORTBY(Data!A2:K103,Data!K2:K103,-1),10),11)</f>
        <v>0.53501328533470471</v>
      </c>
      <c r="Q4" s="22" t="str" cm="1">
        <f t="array" ref="Q4:Q13">_xlfn.CHOOSECOLS(_xlfn.TAKE(_xlfn.SORTBY(Data!A2:L103,Data!L2:L103,-1),10),1)</f>
        <v>S.SNDK</v>
      </c>
      <c r="R4" s="41" t="str">
        <f>PROPER(RTD("cqg.rtd", ,"ContractData",Q4, "LongDescription",, "T"))</f>
        <v>Sandisk Cp Cmn</v>
      </c>
      <c r="S4" s="41"/>
      <c r="T4" s="41"/>
      <c r="U4" s="14" cm="1">
        <f t="array" ref="U4:U13">_xlfn.CHOOSECOLS(_xlfn.TAKE(_xlfn.SORTBY(Data!A2:L103,Data!L2:L103,-1),10),12)</f>
        <v>4.2497261774370214</v>
      </c>
      <c r="X4" s="51" t="s">
        <v>152</v>
      </c>
      <c r="Y4" s="52"/>
    </row>
    <row r="5" spans="1:25" ht="18" customHeight="1" x14ac:dyDescent="0.3">
      <c r="B5" s="13" t="str">
        <v>S.VRTX</v>
      </c>
      <c r="C5" s="41" t="str">
        <f>PROPER(RTD("cqg.rtd", ,"ContractData",B5, "LongDescription",, "T"))</f>
        <v>Vertex Pharmaceutic</v>
      </c>
      <c r="D5" s="41"/>
      <c r="E5" s="41"/>
      <c r="F5" s="19">
        <v>6.6180176184812603E-2</v>
      </c>
      <c r="G5" s="20" t="str">
        <v>S.SHOP</v>
      </c>
      <c r="H5" s="41" t="str">
        <f>PROPER(RTD("cqg.rtd", ,"ContractData",G5, "LongDescription",, "T"))</f>
        <v>Shopify Inc.</v>
      </c>
      <c r="I5" s="41"/>
      <c r="J5" s="41"/>
      <c r="K5" s="19">
        <v>0.3221510883482715</v>
      </c>
      <c r="L5" s="22" t="str">
        <v>S.WDAY</v>
      </c>
      <c r="M5" s="41" t="str">
        <f>PROPER(RTD("cqg.rtd", ,"ContractData",L5, "LongDescription",, "T"))</f>
        <v>Workday Inc Cl A</v>
      </c>
      <c r="N5" s="41"/>
      <c r="O5" s="41"/>
      <c r="P5" s="19">
        <v>0.49125959810488484</v>
      </c>
      <c r="Q5" s="22" t="str">
        <v>S.MU</v>
      </c>
      <c r="R5" s="41" t="str">
        <f>PROPER(RTD("cqg.rtd", ,"ContractData",Q5, "LongDescription",, "T"))</f>
        <v>Micron Technology</v>
      </c>
      <c r="S5" s="41"/>
      <c r="T5" s="41"/>
      <c r="U5" s="14">
        <v>2.0750499281735046</v>
      </c>
      <c r="X5" s="53" t="str">
        <f>PROPER(LEFT(RTD("cqg.rtd", ,"ContractData",X4, "LongDescription",, "T"),8))</f>
        <v xml:space="preserve">Invesco </v>
      </c>
      <c r="Y5" s="54"/>
    </row>
    <row r="6" spans="1:25" ht="18" customHeight="1" x14ac:dyDescent="0.3">
      <c r="B6" s="13" t="str">
        <v>S.CRWD</v>
      </c>
      <c r="C6" s="41" t="str">
        <f>PROPER(RTD("cqg.rtd", ,"ContractData",B6, "LongDescription",, "T"))</f>
        <v>Crowdstrike Hld Cm A</v>
      </c>
      <c r="D6" s="41"/>
      <c r="E6" s="41"/>
      <c r="F6" s="19">
        <v>5.3120044771942848E-2</v>
      </c>
      <c r="G6" s="20" t="str">
        <v>S.CRWV</v>
      </c>
      <c r="H6" s="41" t="str">
        <f>PROPER(RTD("cqg.rtd", ,"ContractData",G6, "LongDescription",, "T"))</f>
        <v>Coreweave Cl A Cs</v>
      </c>
      <c r="I6" s="41"/>
      <c r="J6" s="41"/>
      <c r="K6" s="19">
        <v>0.25525985787933686</v>
      </c>
      <c r="L6" s="22" t="str">
        <v>S.MSFT</v>
      </c>
      <c r="M6" s="41" t="str">
        <f>PROPER(RTD("cqg.rtd", ,"ContractData",L6, "LongDescription",, "T"))</f>
        <v>Microsoft Corp</v>
      </c>
      <c r="N6" s="41"/>
      <c r="O6" s="41"/>
      <c r="P6" s="19">
        <v>0.3674601898021555</v>
      </c>
      <c r="Q6" s="22" t="str">
        <v>S.STX</v>
      </c>
      <c r="R6" s="41" t="str">
        <f>PROPER(RTD("cqg.rtd", ,"ContractData",Q6, "LongDescription",, "T"))</f>
        <v>Seagate Tch Hldgs Or</v>
      </c>
      <c r="S6" s="41"/>
      <c r="T6" s="41"/>
      <c r="U6" s="14">
        <v>1.9594030284324051</v>
      </c>
      <c r="X6" s="55" t="str">
        <f>RIGHT(RTD("cqg.rtd", ,"ContractData",X4, "LongDescription",, "T"),9)</f>
        <v xml:space="preserve"> QQQ TR 1</v>
      </c>
      <c r="Y6" s="56"/>
    </row>
    <row r="7" spans="1:25" ht="18" customHeight="1" x14ac:dyDescent="0.3">
      <c r="B7" s="13" t="str">
        <v>S.PANW</v>
      </c>
      <c r="C7" s="41" t="str">
        <f>PROPER(RTD("cqg.rtd", ,"ContractData",B7, "LongDescription",, "T"))</f>
        <v>Palo Alto Ntwks Cm</v>
      </c>
      <c r="D7" s="41"/>
      <c r="E7" s="41"/>
      <c r="F7" s="19">
        <v>4.9881822679052314E-2</v>
      </c>
      <c r="G7" s="20" t="str">
        <v>S.RKLB</v>
      </c>
      <c r="H7" s="41" t="str">
        <f>PROPER(RTD("cqg.rtd", ,"ContractData",G7, "LongDescription",, "T"))</f>
        <v>Rocket Lab Corp Cmn</v>
      </c>
      <c r="I7" s="41"/>
      <c r="J7" s="41"/>
      <c r="K7" s="19">
        <v>0.24880677444187832</v>
      </c>
      <c r="L7" s="22" t="str">
        <v>S.SHOP</v>
      </c>
      <c r="M7" s="41" t="str">
        <f>PROPER(RTD("cqg.rtd", ,"ContractData",L7, "LongDescription",, "T"))</f>
        <v>Shopify Inc.</v>
      </c>
      <c r="N7" s="41"/>
      <c r="O7" s="41"/>
      <c r="P7" s="19">
        <v>0.35654230162900691</v>
      </c>
      <c r="Q7" s="22" t="str">
        <v>S.INTC</v>
      </c>
      <c r="R7" s="41" t="str">
        <f>PROPER(RTD("cqg.rtd", ,"ContractData",Q7, "LongDescription",, "T"))</f>
        <v>Intel Corp</v>
      </c>
      <c r="S7" s="41"/>
      <c r="T7" s="41"/>
      <c r="U7" s="14">
        <v>1.6574525745257456</v>
      </c>
      <c r="X7" s="36" t="s">
        <v>139</v>
      </c>
      <c r="Y7" s="37">
        <f>RTD("cqg.rtd", ,"ContractData",$X$4, "Open",, "T")</f>
        <v>722.39</v>
      </c>
    </row>
    <row r="8" spans="1:25" ht="18" customHeight="1" x14ac:dyDescent="0.3">
      <c r="B8" s="13" t="str">
        <v>S.AXON</v>
      </c>
      <c r="C8" s="41" t="str">
        <f>PROPER(RTD("cqg.rtd", ,"ContractData",B8, "LongDescription",, "T"))</f>
        <v>Axon Enterprise, Inc</v>
      </c>
      <c r="D8" s="41"/>
      <c r="E8" s="41"/>
      <c r="F8" s="19">
        <v>4.6671687010735326E-2</v>
      </c>
      <c r="G8" s="20" t="str">
        <v>S.SPCX</v>
      </c>
      <c r="H8" s="41" t="str">
        <f>PROPER(RTD("cqg.rtd", ,"ContractData",G8, "LongDescription",, "T"))</f>
        <v>Space Exploration Technologies Corp. Class A</v>
      </c>
      <c r="I8" s="41"/>
      <c r="J8" s="41"/>
      <c r="K8" s="19">
        <v>0.22552366891206052</v>
      </c>
      <c r="L8" s="22" t="str">
        <v>S.PYPL</v>
      </c>
      <c r="M8" s="41" t="str">
        <f>PROPER(RTD("cqg.rtd", ,"ContractData",L8, "LongDescription",, "T"))</f>
        <v>Paypal Holdings</v>
      </c>
      <c r="N8" s="41"/>
      <c r="O8" s="41"/>
      <c r="P8" s="19">
        <v>0.35456229735988887</v>
      </c>
      <c r="Q8" s="22" t="str">
        <v>S.HONA</v>
      </c>
      <c r="R8" s="41" t="str">
        <f>PROPER(RTD("cqg.rtd", ,"ContractData",Q8, "LongDescription",, "T"))</f>
        <v>Honeywell Aerospace Inc</v>
      </c>
      <c r="S8" s="41"/>
      <c r="T8" s="41"/>
      <c r="U8" s="14">
        <v>1.6203999999999998</v>
      </c>
      <c r="X8" s="36" t="s">
        <v>140</v>
      </c>
      <c r="Y8" s="37">
        <f>RTD("cqg.rtd", ,"ContractData",$X$4, "High",, "T")</f>
        <v>724.67</v>
      </c>
    </row>
    <row r="9" spans="1:25" ht="18" customHeight="1" x14ac:dyDescent="0.3">
      <c r="B9" s="13" t="str">
        <v>S.FANG</v>
      </c>
      <c r="C9" s="41" t="str">
        <f>PROPER(RTD("cqg.rtd", ,"ContractData",B9, "LongDescription",, "T"))</f>
        <v>Diamondback Energy</v>
      </c>
      <c r="D9" s="41"/>
      <c r="E9" s="41"/>
      <c r="F9" s="19">
        <v>4.4564986173154776E-2</v>
      </c>
      <c r="G9" s="20" t="str">
        <v>S.ABNB</v>
      </c>
      <c r="H9" s="41" t="str">
        <f>PROPER(RTD("cqg.rtd", ,"ContractData",G9, "LongDescription",, "T"))</f>
        <v>Airbnb, Inc. Class A</v>
      </c>
      <c r="I9" s="41"/>
      <c r="J9" s="41"/>
      <c r="K9" s="19">
        <v>0.20630939809926077</v>
      </c>
      <c r="L9" s="22" t="str">
        <v>S.ADBE</v>
      </c>
      <c r="M9" s="41" t="str">
        <f>PROPER(RTD("cqg.rtd", ,"ContractData",L9, "LongDescription",, "T"))</f>
        <v>Adobe Inc.</v>
      </c>
      <c r="N9" s="41"/>
      <c r="O9" s="41"/>
      <c r="P9" s="19">
        <v>0.31884694176177919</v>
      </c>
      <c r="Q9" s="22" t="str">
        <v>S.WDC</v>
      </c>
      <c r="R9" s="41" t="str">
        <f>PROPER(RTD("cqg.rtd", ,"ContractData",Q9, "LongDescription",, "T"))</f>
        <v>Western Digital Cp</v>
      </c>
      <c r="S9" s="41"/>
      <c r="T9" s="41"/>
      <c r="U9" s="14">
        <v>1.586230916584431</v>
      </c>
      <c r="X9" s="36" t="s">
        <v>141</v>
      </c>
      <c r="Y9" s="37">
        <f>RTD("cqg.rtd", ,"ContractData",$X$4, "Low",, "T")</f>
        <v>720.34</v>
      </c>
    </row>
    <row r="10" spans="1:25" ht="18" customHeight="1" x14ac:dyDescent="0.3">
      <c r="A10" s="44" t="s">
        <v>123</v>
      </c>
      <c r="B10" s="13" t="str">
        <v>S.PLTR</v>
      </c>
      <c r="C10" s="41" t="str">
        <f>PROPER(RTD("cqg.rtd", ,"ContractData",B10, "LongDescription",, "T"))</f>
        <v>Palantir Tech Cl A</v>
      </c>
      <c r="D10" s="41"/>
      <c r="E10" s="41"/>
      <c r="F10" s="19">
        <v>4.1160397651299425E-2</v>
      </c>
      <c r="G10" s="20" t="str">
        <v>S.CRWD</v>
      </c>
      <c r="H10" s="41" t="str">
        <f>PROPER(RTD("cqg.rtd", ,"ContractData",G10, "LongDescription",, "T"))</f>
        <v>Crowdstrike Hld Cm A</v>
      </c>
      <c r="I10" s="41"/>
      <c r="J10" s="41"/>
      <c r="K10" s="19">
        <v>0.18311851618987732</v>
      </c>
      <c r="L10" s="22" t="str">
        <v>S.ADSK</v>
      </c>
      <c r="M10" s="41" t="str">
        <f>PROPER(RTD("cqg.rtd", ,"ContractData",L10, "LongDescription",, "T"))</f>
        <v>Autodesk Inc</v>
      </c>
      <c r="N10" s="41"/>
      <c r="O10" s="41"/>
      <c r="P10" s="19">
        <v>0.3073757843843225</v>
      </c>
      <c r="Q10" s="22" t="str">
        <v>S.MRVL</v>
      </c>
      <c r="R10" s="41" t="str">
        <f>PROPER(RTD("cqg.rtd", ,"ContractData",Q10, "LongDescription",, "T"))</f>
        <v>Marvell Tech Inc Cmn</v>
      </c>
      <c r="S10" s="41"/>
      <c r="T10" s="41"/>
      <c r="U10" s="14">
        <v>1.5365968463167801</v>
      </c>
      <c r="X10" s="36" t="s">
        <v>142</v>
      </c>
      <c r="Y10" s="37">
        <f>RTD("cqg.rtd", ,"ContractData",$X$4, "LastTrade",, "T")</f>
        <v>722.56000000000006</v>
      </c>
    </row>
    <row r="11" spans="1:25" ht="18" customHeight="1" x14ac:dyDescent="0.3">
      <c r="A11" s="44"/>
      <c r="B11" s="13" t="str">
        <v>S.DXCM</v>
      </c>
      <c r="C11" s="41" t="str">
        <f>PROPER(RTD("cqg.rtd", ,"ContractData",B11, "LongDescription",, "T"))</f>
        <v>Dexcom</v>
      </c>
      <c r="D11" s="41"/>
      <c r="E11" s="41"/>
      <c r="F11" s="19">
        <v>3.4690265486725637E-2</v>
      </c>
      <c r="G11" s="20" t="str">
        <v>S.LITE</v>
      </c>
      <c r="H11" s="41" t="str">
        <f>PROPER(RTD("cqg.rtd", ,"ContractData",G11, "LongDescription",, "T"))</f>
        <v>Lumentum Hld Cm</v>
      </c>
      <c r="I11" s="41"/>
      <c r="J11" s="41"/>
      <c r="K11" s="19">
        <v>0.17535086982099327</v>
      </c>
      <c r="L11" s="22" t="str">
        <v>S.DXCM</v>
      </c>
      <c r="M11" s="41" t="str">
        <f>PROPER(RTD("cqg.rtd", ,"ContractData",L11, "LongDescription",, "T"))</f>
        <v>Dexcom</v>
      </c>
      <c r="N11" s="41"/>
      <c r="O11" s="41"/>
      <c r="P11" s="19">
        <v>0.30200445434298451</v>
      </c>
      <c r="Q11" s="22" t="str">
        <v>S.ARM</v>
      </c>
      <c r="R11" s="41" t="str">
        <f>PROPER(RTD("cqg.rtd", ,"ContractData",Q11, "LongDescription",, "T"))</f>
        <v>Arm Holdings Plc Ads</v>
      </c>
      <c r="S11" s="41"/>
      <c r="T11" s="41"/>
      <c r="U11" s="14">
        <v>1.484676607812643</v>
      </c>
      <c r="X11" s="36" t="s">
        <v>143</v>
      </c>
      <c r="Y11" s="37">
        <f>RTD("cqg.rtd", ,"ContractData", "SPY", "NetLastTradeToday",, "T")</f>
        <v>0.91</v>
      </c>
    </row>
    <row r="12" spans="1:25" ht="18" customHeight="1" x14ac:dyDescent="0.3">
      <c r="A12" s="44"/>
      <c r="B12" s="13" t="str">
        <v>S.BKR</v>
      </c>
      <c r="C12" s="41" t="str">
        <f>PROPER(RTD("cqg.rtd", ,"ContractData",B12, "LongDescription",, "T"))</f>
        <v>Baker Hughes Co</v>
      </c>
      <c r="D12" s="41"/>
      <c r="E12" s="41"/>
      <c r="F12" s="19">
        <v>3.2656376929325714E-2</v>
      </c>
      <c r="G12" s="20" t="str">
        <v>S.PANW</v>
      </c>
      <c r="H12" s="41" t="str">
        <f>PROPER(RTD("cqg.rtd", ,"ContractData",G12, "LongDescription",, "T"))</f>
        <v>Palo Alto Ntwks Cm</v>
      </c>
      <c r="I12" s="41"/>
      <c r="J12" s="41"/>
      <c r="K12" s="19">
        <v>0.15122201127083149</v>
      </c>
      <c r="L12" s="22" t="str">
        <v>S.ABNB</v>
      </c>
      <c r="M12" s="41" t="str">
        <f>PROPER(RTD("cqg.rtd", ,"ContractData",L12, "LongDescription",, "T"))</f>
        <v>Airbnb, Inc. Class A</v>
      </c>
      <c r="N12" s="41"/>
      <c r="O12" s="41"/>
      <c r="P12" s="19">
        <v>0.27728860936408112</v>
      </c>
      <c r="Q12" s="22" t="str">
        <v>S.SPCX</v>
      </c>
      <c r="R12" s="41" t="str">
        <f>PROPER(RTD("cqg.rtd", ,"ContractData",Q12, "LongDescription",, "T"))</f>
        <v>Space Exploration Technologies Corp. Class A</v>
      </c>
      <c r="S12" s="41"/>
      <c r="T12" s="41"/>
      <c r="U12" s="14">
        <v>1.3281000000000001</v>
      </c>
      <c r="X12" s="36" t="s">
        <v>144</v>
      </c>
      <c r="Y12" s="38">
        <f>IFERROR(RTD("cqg.rtd", ,"ContractData",$X$4, "PercentNetLastTrade",, "T")/100,"")</f>
        <v>-6.3621149883130712E-4</v>
      </c>
    </row>
    <row r="13" spans="1:25" ht="18" customHeight="1" x14ac:dyDescent="0.3">
      <c r="A13" s="44"/>
      <c r="B13" s="13" t="str">
        <v>S.FTNT</v>
      </c>
      <c r="C13" s="41" t="str">
        <f>PROPER(RTD("cqg.rtd", ,"ContractData",B13, "LongDescription",, "T"))</f>
        <v>Fortinet, Inc.</v>
      </c>
      <c r="D13" s="41"/>
      <c r="E13" s="41"/>
      <c r="F13" s="19">
        <v>3.1257830117764847E-2</v>
      </c>
      <c r="G13" s="20" t="str">
        <v>S.MRVL</v>
      </c>
      <c r="H13" s="41" t="str">
        <f>PROPER(RTD("cqg.rtd", ,"ContractData",G13, "LongDescription",, "T"))</f>
        <v>Marvell Tech Inc Cmn</v>
      </c>
      <c r="I13" s="41"/>
      <c r="J13" s="41"/>
      <c r="K13" s="19">
        <v>0.1492855619535082</v>
      </c>
      <c r="L13" s="22" t="str">
        <v>S.REGN</v>
      </c>
      <c r="M13" s="41" t="str">
        <f>PROPER(RTD("cqg.rtd", ,"ContractData",L13, "LongDescription",, "T"))</f>
        <v>Regeneron Pharmaceut</v>
      </c>
      <c r="N13" s="41"/>
      <c r="O13" s="41"/>
      <c r="P13" s="19">
        <v>0.2760849344067744</v>
      </c>
      <c r="Q13" s="22" t="str">
        <v>S.LITE</v>
      </c>
      <c r="R13" s="41" t="str">
        <f>PROPER(RTD("cqg.rtd", ,"ContractData",Q13, "LongDescription",, "T"))</f>
        <v>Lumentum Hld Cm</v>
      </c>
      <c r="S13" s="41"/>
      <c r="T13" s="41"/>
      <c r="U13" s="14">
        <v>1.2765945901950675</v>
      </c>
      <c r="X13" s="36" t="s">
        <v>145</v>
      </c>
      <c r="Y13" s="39">
        <f>RTD("cqg.rtd", ,"ContractData",X4, "T_CVol",, "T")</f>
        <v>11953675.209504999</v>
      </c>
    </row>
    <row r="14" spans="1:25" ht="15.95" customHeight="1" x14ac:dyDescent="0.3">
      <c r="A14" s="44"/>
      <c r="X14" s="36" t="s">
        <v>146</v>
      </c>
      <c r="Y14" s="38">
        <f xml:space="preserve"> IFERROR(Y13/RTD("cqg.rtd",,"StudyData", $X4, "MA", "InputChoice=Vol,MAType=Sim,Period=21", "MA","D","-1","all",,,,"T"),"")</f>
        <v>0.29140373866944907</v>
      </c>
    </row>
    <row r="15" spans="1:25" ht="18" customHeight="1" x14ac:dyDescent="0.3">
      <c r="A15" s="44"/>
      <c r="B15" s="43" t="s">
        <v>120</v>
      </c>
      <c r="C15" s="43"/>
      <c r="D15" s="43"/>
      <c r="E15" s="43"/>
      <c r="F15" s="43"/>
      <c r="G15" s="43" t="s">
        <v>117</v>
      </c>
      <c r="H15" s="43"/>
      <c r="I15" s="43"/>
      <c r="J15" s="43"/>
      <c r="K15" s="43"/>
      <c r="L15" s="43" t="s">
        <v>112</v>
      </c>
      <c r="M15" s="43"/>
      <c r="N15" s="43"/>
      <c r="O15" s="43"/>
      <c r="P15" s="43"/>
      <c r="Q15" s="43" t="s">
        <v>118</v>
      </c>
      <c r="R15" s="43"/>
      <c r="S15" s="43"/>
      <c r="T15" s="43"/>
      <c r="U15" s="43"/>
      <c r="X15" s="36" t="s">
        <v>147</v>
      </c>
      <c r="Y15" s="37">
        <f>RTD("cqg.rtd",,"StudyData","ATR("&amp;X4&amp;",MAType:=Sim,Period:=21)","Bar",, "Close", "D",,,,,,"T")</f>
        <v>14.5233333333</v>
      </c>
    </row>
    <row r="16" spans="1:25" ht="18" customHeight="1" x14ac:dyDescent="0.3">
      <c r="A16" s="44"/>
      <c r="B16" s="12" t="s">
        <v>0</v>
      </c>
      <c r="C16" s="42" t="s">
        <v>91</v>
      </c>
      <c r="D16" s="42"/>
      <c r="E16" s="42"/>
      <c r="F16" s="12" t="s">
        <v>95</v>
      </c>
      <c r="G16" s="12" t="s">
        <v>0</v>
      </c>
      <c r="H16" s="42" t="s">
        <v>91</v>
      </c>
      <c r="I16" s="42"/>
      <c r="J16" s="42"/>
      <c r="K16" s="12" t="s">
        <v>96</v>
      </c>
      <c r="L16" s="12" t="s">
        <v>0</v>
      </c>
      <c r="M16" s="42" t="s">
        <v>91</v>
      </c>
      <c r="N16" s="42"/>
      <c r="O16" s="42"/>
      <c r="P16" s="12" t="s">
        <v>99</v>
      </c>
      <c r="Q16" s="12" t="s">
        <v>0</v>
      </c>
      <c r="R16" s="42" t="s">
        <v>91</v>
      </c>
      <c r="S16" s="42"/>
      <c r="T16" s="42"/>
      <c r="U16" s="12" t="s">
        <v>98</v>
      </c>
      <c r="X16" s="36" t="s">
        <v>148</v>
      </c>
      <c r="Y16" s="38">
        <f>IFERROR(Y11/Y15,"")</f>
        <v>6.2657792058899833E-2</v>
      </c>
    </row>
    <row r="17" spans="1:25" ht="18" customHeight="1" x14ac:dyDescent="0.3">
      <c r="A17" s="44"/>
      <c r="B17" s="13" t="str" cm="1">
        <f t="array" ref="B17:B26">_xlfn.CHOOSECOLS(_xlfn.TAKE(_xlfn.SORTBY(Data!A2:I103,Data!I2:I103,1),10),1)</f>
        <v>S.LITE</v>
      </c>
      <c r="C17" s="41" t="str">
        <f>PROPER(RTD("cqg.rtd", ,"ContractData",B17, "LongDescription",, "T"))</f>
        <v>Lumentum Hld Cm</v>
      </c>
      <c r="D17" s="41"/>
      <c r="E17" s="41"/>
      <c r="F17" s="19" cm="1">
        <f t="array" ref="F17:F26">_xlfn.CHOOSECOLS(_xlfn.TAKE(_xlfn.SORTBY(Data!A2:I103,Data!I2:I103,1),10),9)</f>
        <v>-5.7337362526259109E-2</v>
      </c>
      <c r="G17" s="20" t="str" cm="1">
        <f t="array" ref="G17:G26">_xlfn.CHOOSECOLS(_xlfn.TAKE(_xlfn.SORTBY(Data!A2:J103,Data!J2:J103,1),10),1)</f>
        <v>S.HONA</v>
      </c>
      <c r="H17" s="41" t="str">
        <f>PROPER(RTD("cqg.rtd", ,"ContractData",G17, "LongDescription",, "T"))</f>
        <v>Honeywell Aerospace Inc</v>
      </c>
      <c r="I17" s="41"/>
      <c r="J17" s="41"/>
      <c r="K17" s="19" cm="1">
        <f t="array" ref="K17:K26">_xlfn.CHOOSECOLS(_xlfn.TAKE(_xlfn.SORTBY(Data!A2:J103,Data!J2:J103,1),10),10)</f>
        <v>-0.21621360162522982</v>
      </c>
      <c r="L17" s="22" t="str" cm="1">
        <f t="array" ref="L17:L26">_xlfn.CHOOSECOLS(_xlfn.TAKE(_xlfn.SORTBY(Data!A2:K103,Data!K2:K103,1),10),1)</f>
        <v>S.SNDK</v>
      </c>
      <c r="M17" s="41" t="str">
        <f>PROPER(RTD("cqg.rtd", ,"ContractData",L17, "LongDescription",, "T"))</f>
        <v>Sandisk Cp Cmn</v>
      </c>
      <c r="N17" s="41"/>
      <c r="O17" s="41"/>
      <c r="P17" s="19" cm="1">
        <f t="array" ref="P17:P26">_xlfn.CHOOSECOLS(_xlfn.TAKE(_xlfn.SORTBY(Data!A2:K103,Data!K2:K103,1),10),11)</f>
        <v>-0.45192261174369869</v>
      </c>
      <c r="Q17" s="22" t="str" cm="1">
        <f t="array" ref="Q17:Q26">_xlfn.CHOOSECOLS(_xlfn.TAKE(_xlfn.SORTBY(Data!A2:L103,Data!L2:L103,1),10),1)</f>
        <v>S.INTU</v>
      </c>
      <c r="R17" s="41" t="str">
        <f>PROPER(RTD("cqg.rtd", ,"ContractData",Q17, "LongDescription",, "T"))</f>
        <v>Intuit Inc</v>
      </c>
      <c r="S17" s="41"/>
      <c r="T17" s="41"/>
      <c r="U17" s="14" cm="1">
        <f t="array" ref="U17:U26">_xlfn.CHOOSECOLS(_xlfn.TAKE(_xlfn.SORTBY(Data!A2:L103,Data!L2:L103,1),10),12)</f>
        <v>-0.50212855892032238</v>
      </c>
      <c r="X17" s="36" t="s">
        <v>149</v>
      </c>
      <c r="Y17" s="37">
        <f xml:space="preserve"> RTD("cqg.rtd",,"StudyData", $X4, "MA", "InputChoice=Close,MAType=Sim,Period=21", "MA","D",,"all",,,,"T")</f>
        <v>701.39761904759996</v>
      </c>
    </row>
    <row r="18" spans="1:25" ht="18" customHeight="1" x14ac:dyDescent="0.3">
      <c r="A18" s="44"/>
      <c r="B18" s="13" t="str">
        <v>S.ARM</v>
      </c>
      <c r="C18" s="41" t="str">
        <f>PROPER(RTD("cqg.rtd", ,"ContractData",B18, "LongDescription",, "T"))</f>
        <v>Arm Holdings Plc Ads</v>
      </c>
      <c r="D18" s="41"/>
      <c r="E18" s="41"/>
      <c r="F18" s="19">
        <v>-3.8822238737303928E-2</v>
      </c>
      <c r="G18" s="20" t="str">
        <v>S.WDC</v>
      </c>
      <c r="H18" s="41" t="str">
        <f>PROPER(RTD("cqg.rtd", ,"ContractData",G18, "LongDescription",, "T"))</f>
        <v>Western Digital Cp</v>
      </c>
      <c r="I18" s="41"/>
      <c r="J18" s="41"/>
      <c r="K18" s="19">
        <v>-0.18227369502973351</v>
      </c>
      <c r="L18" s="22" t="str">
        <v>S.KLAC</v>
      </c>
      <c r="M18" s="41" t="str">
        <f>PROPER(RTD("cqg.rtd", ,"ContractData",L18, "LongDescription",, "T"))</f>
        <v>Kla Cp Cmn Stk</v>
      </c>
      <c r="N18" s="41"/>
      <c r="O18" s="41"/>
      <c r="P18" s="19">
        <v>-0.35530807729276459</v>
      </c>
      <c r="Q18" s="22" t="str">
        <v>S.APP</v>
      </c>
      <c r="R18" s="41" t="str">
        <f>PROPER(RTD("cqg.rtd", ,"ContractData",Q18, "LongDescription",, "T"))</f>
        <v>Applovin Corp Cla Cm</v>
      </c>
      <c r="S18" s="41"/>
      <c r="T18" s="41"/>
      <c r="U18" s="14">
        <v>-0.49134783770146329</v>
      </c>
      <c r="X18" s="36" t="s">
        <v>150</v>
      </c>
      <c r="Y18" s="37">
        <f xml:space="preserve"> RTD("cqg.rtd",,"StudyData",$X4, "StdDev", "InputChoice=Close,Period1=21", "STDDEV","D",,"all",,,,"T")</f>
        <v>17.204912893300001</v>
      </c>
    </row>
    <row r="19" spans="1:25" ht="18" customHeight="1" x14ac:dyDescent="0.3">
      <c r="A19" s="44"/>
      <c r="B19" s="13" t="str">
        <v>S.HONA</v>
      </c>
      <c r="C19" s="41" t="str">
        <f>PROPER(RTD("cqg.rtd", ,"ContractData",B19, "LongDescription",, "T"))</f>
        <v>Honeywell Aerospace Inc</v>
      </c>
      <c r="D19" s="41"/>
      <c r="E19" s="41"/>
      <c r="F19" s="19">
        <v>-3.8395347457124203E-2</v>
      </c>
      <c r="G19" s="20" t="str">
        <v>S.APP</v>
      </c>
      <c r="H19" s="41" t="str">
        <f>PROPER(RTD("cqg.rtd", ,"ContractData",G19, "LongDescription",, "T"))</f>
        <v>Applovin Corp Cla Cm</v>
      </c>
      <c r="I19" s="41"/>
      <c r="J19" s="41"/>
      <c r="K19" s="19">
        <v>-0.13427633240717357</v>
      </c>
      <c r="L19" s="22" t="str">
        <v>S.APP</v>
      </c>
      <c r="M19" s="41" t="str">
        <f>PROPER(RTD("cqg.rtd", ,"ContractData",L19, "LongDescription",, "T"))</f>
        <v>Applovin Corp Cla Cm</v>
      </c>
      <c r="N19" s="41"/>
      <c r="O19" s="41"/>
      <c r="P19" s="19">
        <v>-0.3347825243095317</v>
      </c>
      <c r="Q19" s="22" t="str">
        <v>S.ALNY</v>
      </c>
      <c r="R19" s="41" t="str">
        <f>PROPER(RTD("cqg.rtd", ,"ContractData",Q19, "LongDescription",, "T"))</f>
        <v>Alnylam Pharmaceut</v>
      </c>
      <c r="S19" s="41"/>
      <c r="T19" s="41"/>
      <c r="U19" s="14">
        <v>-0.45190494153149757</v>
      </c>
      <c r="X19" s="36" t="s">
        <v>151</v>
      </c>
      <c r="Y19" s="37">
        <f>IFERROR(STANDARDIZE(Y10,Y17,Y18),"")</f>
        <v>1.2300196509940617</v>
      </c>
    </row>
    <row r="20" spans="1:25" ht="18" customHeight="1" x14ac:dyDescent="0.3">
      <c r="A20" s="44"/>
      <c r="B20" s="13" t="str">
        <v>S.INTC</v>
      </c>
      <c r="C20" s="41" t="str">
        <f>PROPER(RTD("cqg.rtd", ,"ContractData",B20, "LongDescription",, "T"))</f>
        <v>Intel Corp</v>
      </c>
      <c r="D20" s="41"/>
      <c r="E20" s="41"/>
      <c r="F20" s="19">
        <v>-3.531726512543043E-2</v>
      </c>
      <c r="G20" s="20" t="str">
        <v>S.MAR</v>
      </c>
      <c r="H20" s="41" t="str">
        <f>PROPER(RTD("cqg.rtd", ,"ContractData",G20, "LongDescription",, "T"))</f>
        <v>Marriott Int Cl A Cm</v>
      </c>
      <c r="I20" s="41"/>
      <c r="J20" s="41"/>
      <c r="K20" s="19">
        <v>-7.0756108682241234E-2</v>
      </c>
      <c r="L20" s="22" t="str">
        <v>S.ALAB</v>
      </c>
      <c r="M20" s="41" t="str">
        <f>PROPER(RTD("cqg.rtd", ,"ContractData",L20, "LongDescription",, "T"))</f>
        <v>Astera Labs, Inc.</v>
      </c>
      <c r="N20" s="41"/>
      <c r="O20" s="41"/>
      <c r="P20" s="19">
        <v>-0.32224338536706554</v>
      </c>
      <c r="Q20" s="22" t="str">
        <v>S.MSTR</v>
      </c>
      <c r="R20" s="41" t="str">
        <f>PROPER(RTD("cqg.rtd", ,"ContractData",Q20, "LongDescription",, "T"))</f>
        <v>Strategy Inc Cl A Cs</v>
      </c>
      <c r="S20" s="41"/>
      <c r="T20" s="41"/>
      <c r="U20" s="14">
        <v>-0.35946034879894712</v>
      </c>
    </row>
    <row r="21" spans="1:25" ht="18" customHeight="1" x14ac:dyDescent="0.3">
      <c r="A21" s="44"/>
      <c r="B21" s="13" t="str">
        <v>S.MCHP</v>
      </c>
      <c r="C21" s="41" t="str">
        <f>PROPER(RTD("cqg.rtd", ,"ContractData",B21, "LongDescription",, "T"))</f>
        <v>Microchip Technology</v>
      </c>
      <c r="D21" s="41"/>
      <c r="E21" s="41"/>
      <c r="F21" s="19">
        <v>-3.4950997756523716E-2</v>
      </c>
      <c r="G21" s="20" t="str">
        <v>S.KDP</v>
      </c>
      <c r="H21" s="41" t="str">
        <f>PROPER(RTD("cqg.rtd", ,"ContractData",G21, "LongDescription",, "T"))</f>
        <v>Keurig Dr Pepper Inc</v>
      </c>
      <c r="I21" s="41"/>
      <c r="J21" s="41"/>
      <c r="K21" s="19">
        <v>-6.201799485861182E-2</v>
      </c>
      <c r="L21" s="22" t="str">
        <v>S.NBIS</v>
      </c>
      <c r="M21" s="41" t="str">
        <f>PROPER(RTD("cqg.rtd", ,"ContractData",L21, "LongDescription",, "T"))</f>
        <v>Nebius Grp Nv Ord A</v>
      </c>
      <c r="N21" s="41"/>
      <c r="O21" s="41"/>
      <c r="P21" s="19">
        <v>-0.31676141507042765</v>
      </c>
      <c r="Q21" s="22" t="str">
        <v>S.ISRG</v>
      </c>
      <c r="R21" s="41" t="str">
        <f>PROPER(RTD("cqg.rtd", ,"ContractData",Q21, "LongDescription",, "T"))</f>
        <v>Intuitive Surg, Inc.</v>
      </c>
      <c r="S21" s="41"/>
      <c r="T21" s="41"/>
      <c r="U21" s="14">
        <v>-0.31561197824705134</v>
      </c>
    </row>
    <row r="22" spans="1:25" ht="18" customHeight="1" x14ac:dyDescent="0.3">
      <c r="A22" s="44"/>
      <c r="B22" s="13" t="str">
        <v>S.DASH</v>
      </c>
      <c r="C22" s="41" t="str">
        <f>PROPER(RTD("cqg.rtd", ,"ContractData",B22, "LongDescription",, "T"))</f>
        <v>Doordash, Inc. Cl A</v>
      </c>
      <c r="D22" s="41"/>
      <c r="E22" s="41"/>
      <c r="F22" s="19">
        <v>-3.2229723480995093E-2</v>
      </c>
      <c r="G22" s="20" t="str">
        <v>S.DDOG</v>
      </c>
      <c r="H22" s="41" t="str">
        <f>PROPER(RTD("cqg.rtd", ,"ContractData",G22, "LongDescription",, "T"))</f>
        <v>Datadog Inc.L A Cmn</v>
      </c>
      <c r="I22" s="41"/>
      <c r="J22" s="41"/>
      <c r="K22" s="19">
        <v>-5.4185169981714403E-2</v>
      </c>
      <c r="L22" s="22" t="str">
        <v>S.WDC</v>
      </c>
      <c r="M22" s="41" t="str">
        <f>PROPER(RTD("cqg.rtd", ,"ContractData",L22, "LongDescription",, "T"))</f>
        <v>Western Digital Cp</v>
      </c>
      <c r="N22" s="41"/>
      <c r="O22" s="41"/>
      <c r="P22" s="19">
        <v>-0.30246430360721444</v>
      </c>
      <c r="Q22" s="22" t="str">
        <v>S.TSLA</v>
      </c>
      <c r="R22" s="41" t="str">
        <f>PROPER(RTD("cqg.rtd", ,"ContractData",Q22, "LongDescription",, "T"))</f>
        <v>Tesla, Inc.</v>
      </c>
      <c r="S22" s="41"/>
      <c r="T22" s="41"/>
      <c r="U22" s="14">
        <v>-0.26554300453615587</v>
      </c>
    </row>
    <row r="23" spans="1:25" ht="18" customHeight="1" x14ac:dyDescent="0.3">
      <c r="A23" s="44"/>
      <c r="B23" s="13" t="str">
        <v>S.TER</v>
      </c>
      <c r="C23" s="41" t="str">
        <f>PROPER(RTD("cqg.rtd", ,"ContractData",B23, "LongDescription",, "T"))</f>
        <v>Teradyne Inc Cmn</v>
      </c>
      <c r="D23" s="41"/>
      <c r="E23" s="41"/>
      <c r="F23" s="19">
        <v>-2.7866388969444503E-2</v>
      </c>
      <c r="G23" s="20" t="str">
        <v>S.STX</v>
      </c>
      <c r="H23" s="41" t="str">
        <f>PROPER(RTD("cqg.rtd", ,"ContractData",G23, "LongDescription",, "T"))</f>
        <v>Seagate Tch Hldgs Or</v>
      </c>
      <c r="I23" s="41"/>
      <c r="J23" s="41"/>
      <c r="K23" s="19">
        <v>-4.8053449826545018E-2</v>
      </c>
      <c r="L23" s="22" t="str">
        <v>S.INTC</v>
      </c>
      <c r="M23" s="41" t="str">
        <f>PROPER(RTD("cqg.rtd", ,"ContractData",L23, "LongDescription",, "T"))</f>
        <v>Intel Corp</v>
      </c>
      <c r="N23" s="41"/>
      <c r="O23" s="41"/>
      <c r="P23" s="19">
        <v>-0.2977153906753563</v>
      </c>
      <c r="Q23" s="22" t="str">
        <v>S.CPRT</v>
      </c>
      <c r="R23" s="41" t="str">
        <f>PROPER(RTD("cqg.rtd", ,"ContractData",Q23, "LongDescription",, "T"))</f>
        <v>Copart, Inc.</v>
      </c>
      <c r="S23" s="41"/>
      <c r="T23" s="41"/>
      <c r="U23" s="14">
        <v>-0.24980842911877388</v>
      </c>
    </row>
    <row r="24" spans="1:25" ht="18" customHeight="1" x14ac:dyDescent="0.3">
      <c r="A24" s="44"/>
      <c r="B24" s="13" t="str">
        <v>S.KDP</v>
      </c>
      <c r="C24" s="41" t="str">
        <f>PROPER(RTD("cqg.rtd", ,"ContractData",B24, "LongDescription",, "T"))</f>
        <v>Keurig Dr Pepper Inc</v>
      </c>
      <c r="D24" s="41"/>
      <c r="E24" s="41"/>
      <c r="F24" s="19">
        <v>-2.7324225258247258E-2</v>
      </c>
      <c r="G24" s="20" t="str">
        <v>S.MNST</v>
      </c>
      <c r="H24" s="41" t="str">
        <f>PROPER(RTD("cqg.rtd", ,"ContractData",G24, "LongDescription",, "T"))</f>
        <v>Monster Beverage Cp</v>
      </c>
      <c r="I24" s="41"/>
      <c r="J24" s="41"/>
      <c r="K24" s="19">
        <v>-4.6275160821747194E-2</v>
      </c>
      <c r="L24" s="22" t="str">
        <v>S.LRCX</v>
      </c>
      <c r="M24" s="41" t="str">
        <f>PROPER(RTD("cqg.rtd", ,"ContractData",L24, "LongDescription",, "T"))</f>
        <v>Lam Research Corp</v>
      </c>
      <c r="N24" s="41"/>
      <c r="O24" s="41"/>
      <c r="P24" s="19">
        <v>-0.28834837191055313</v>
      </c>
      <c r="Q24" s="22" t="str">
        <v>S.CEG</v>
      </c>
      <c r="R24" s="41" t="str">
        <f>PROPER(RTD("cqg.rtd", ,"ContractData",Q24, "LongDescription",, "T"))</f>
        <v>Constellation En Cm</v>
      </c>
      <c r="S24" s="41"/>
      <c r="T24" s="41"/>
      <c r="U24" s="14">
        <v>-0.2308432643587057</v>
      </c>
    </row>
    <row r="25" spans="1:25" ht="18" customHeight="1" x14ac:dyDescent="0.3">
      <c r="A25" s="44"/>
      <c r="B25" s="13" t="str">
        <v>S.MSTR</v>
      </c>
      <c r="C25" s="41" t="str">
        <f>PROPER(RTD("cqg.rtd", ,"ContractData",B25, "LongDescription",, "T"))</f>
        <v>Strategy Inc Cl A Cs</v>
      </c>
      <c r="D25" s="41"/>
      <c r="E25" s="41"/>
      <c r="F25" s="19">
        <v>-2.6797320267973272E-2</v>
      </c>
      <c r="G25" s="20" t="str">
        <v>S.KHC</v>
      </c>
      <c r="H25" s="41" t="str">
        <f>PROPER(RTD("cqg.rtd", ,"ContractData",G25, "LongDescription",, "T"))</f>
        <v>Kraft Heinz Co Cmn</v>
      </c>
      <c r="I25" s="41"/>
      <c r="J25" s="41"/>
      <c r="K25" s="19">
        <v>-4.1005802707930458E-2</v>
      </c>
      <c r="L25" s="22" t="str">
        <v>S.MRVL</v>
      </c>
      <c r="M25" s="41" t="str">
        <f>PROPER(RTD("cqg.rtd", ,"ContractData",L25, "LongDescription",, "T"))</f>
        <v>Marvell Tech Inc Cmn</v>
      </c>
      <c r="N25" s="41"/>
      <c r="O25" s="41"/>
      <c r="P25" s="19">
        <v>-0.27637718620967466</v>
      </c>
      <c r="Q25" s="22" t="str">
        <v>S.ADBE</v>
      </c>
      <c r="R25" s="41" t="str">
        <f>PROPER(RTD("cqg.rtd", ,"ContractData",Q25, "LongDescription",, "T"))</f>
        <v>Adobe Inc.</v>
      </c>
      <c r="S25" s="41"/>
      <c r="T25" s="41"/>
      <c r="U25" s="14">
        <v>-0.22743506957341644</v>
      </c>
    </row>
    <row r="26" spans="1:25" ht="18" customHeight="1" x14ac:dyDescent="0.3">
      <c r="A26" s="44"/>
      <c r="B26" s="13" t="str">
        <v>S.AEP</v>
      </c>
      <c r="C26" s="41" t="str">
        <f>PROPER(RTD("cqg.rtd", ,"ContractData",B26, "LongDescription",, "T"))</f>
        <v>Amer Elc Pwr Co Cmn</v>
      </c>
      <c r="D26" s="41"/>
      <c r="E26" s="41"/>
      <c r="F26" s="19">
        <v>-2.4417402370158336E-2</v>
      </c>
      <c r="G26" s="20" t="str">
        <v>S.AEP</v>
      </c>
      <c r="H26" s="41" t="str">
        <f>PROPER(RTD("cqg.rtd", ,"ContractData",G26, "LongDescription",, "T"))</f>
        <v>Amer Elc Pwr Co Cmn</v>
      </c>
      <c r="I26" s="41"/>
      <c r="J26" s="41"/>
      <c r="K26" s="19">
        <v>-4.0594446617129541E-2</v>
      </c>
      <c r="L26" s="22" t="str">
        <v>S.ALNY</v>
      </c>
      <c r="M26" s="41" t="str">
        <f>PROPER(RTD("cqg.rtd", ,"ContractData",L26, "LongDescription",, "T"))</f>
        <v>Alnylam Pharmaceut</v>
      </c>
      <c r="N26" s="41"/>
      <c r="O26" s="41"/>
      <c r="P26" s="19">
        <v>-0.27598578214795871</v>
      </c>
      <c r="Q26" s="22" t="str">
        <v>S.TRI</v>
      </c>
      <c r="R26" s="41" t="str">
        <f>PROPER(RTD("cqg.rtd", ,"ContractData",Q26, "LongDescription",, "T"))</f>
        <v>Thomson Reuters Cmn</v>
      </c>
      <c r="S26" s="41"/>
      <c r="T26" s="41"/>
      <c r="U26" s="14">
        <v>-0.21191902342861485</v>
      </c>
    </row>
    <row r="27" spans="1:25" ht="15.95" customHeight="1" x14ac:dyDescent="0.3">
      <c r="A27" s="44"/>
    </row>
    <row r="28" spans="1:25" ht="18" customHeight="1" x14ac:dyDescent="0.3">
      <c r="A28" s="44"/>
      <c r="B28" s="43" t="s">
        <v>103</v>
      </c>
      <c r="C28" s="43"/>
      <c r="D28" s="43"/>
      <c r="E28" s="43"/>
      <c r="F28" s="43"/>
      <c r="G28" s="43"/>
      <c r="H28" s="43" t="s">
        <v>107</v>
      </c>
      <c r="I28" s="43"/>
      <c r="J28" s="43"/>
      <c r="K28" s="43"/>
      <c r="L28" s="43"/>
      <c r="M28" s="43"/>
      <c r="N28" s="43" t="s">
        <v>119</v>
      </c>
      <c r="O28" s="43"/>
      <c r="P28" s="43"/>
      <c r="Q28" s="43"/>
      <c r="R28" s="43"/>
      <c r="S28" s="43"/>
      <c r="T28" s="43"/>
      <c r="U28" s="43"/>
    </row>
    <row r="29" spans="1:25" ht="18" customHeight="1" x14ac:dyDescent="0.3">
      <c r="A29" s="44"/>
      <c r="B29" s="12" t="s">
        <v>0</v>
      </c>
      <c r="C29" s="42" t="s">
        <v>91</v>
      </c>
      <c r="D29" s="42"/>
      <c r="E29" s="42"/>
      <c r="F29" s="12" t="s">
        <v>100</v>
      </c>
      <c r="G29" s="12" t="s">
        <v>102</v>
      </c>
      <c r="H29" s="12" t="s">
        <v>0</v>
      </c>
      <c r="I29" s="42" t="s">
        <v>91</v>
      </c>
      <c r="J29" s="42"/>
      <c r="K29" s="42"/>
      <c r="L29" s="12" t="s">
        <v>105</v>
      </c>
      <c r="M29" s="12" t="s">
        <v>106</v>
      </c>
      <c r="N29" s="18" t="s">
        <v>0</v>
      </c>
      <c r="O29" s="50" t="s">
        <v>91</v>
      </c>
      <c r="P29" s="50"/>
      <c r="Q29" s="50"/>
      <c r="R29" s="18" t="s">
        <v>111</v>
      </c>
      <c r="S29" s="18" t="s">
        <v>121</v>
      </c>
      <c r="T29" s="18" t="s">
        <v>122</v>
      </c>
      <c r="U29" s="18" t="s">
        <v>110</v>
      </c>
    </row>
    <row r="30" spans="1:25" ht="18" customHeight="1" x14ac:dyDescent="0.3">
      <c r="B30" s="16" t="str" cm="1">
        <f t="array" ref="B30:B39">_xlfn.CHOOSECOLS(_xlfn.TAKE(_xlfn.SORTBY(_xlfn._xlws.FILTER(Data!A2:N103,Data!N2:N103&lt;&gt;""),_xlfn._xlws.FILTER(Data!N2:N103,Data!N2:N103&lt;&gt;""),-1),10),1)</f>
        <v>S.VRTX</v>
      </c>
      <c r="C30" s="41" t="str">
        <f>PROPER(RTD("cqg.rtd", ,"ContractData",B30, "LongDescription",, "T"))</f>
        <v>Vertex Pharmaceutic</v>
      </c>
      <c r="D30" s="41"/>
      <c r="E30" s="41"/>
      <c r="F30" s="17">
        <f>RTD("cqg.rtd", ,"ContractData",B30, "T_CVol",, "T")</f>
        <v>1331724.3472209999</v>
      </c>
      <c r="G30" s="19">
        <f>VLOOKUP(B30,Data!$A$2:$N$103,14,FALSE)</f>
        <v>1.0064824739287017</v>
      </c>
      <c r="H30" s="22" t="str" cm="1">
        <f t="array" ref="H30:H39">_xlfn.CHOOSECOLS(_xlfn.TAKE(_xlfn.SORTBY(_xlfn._xlws.FILTER(Data!A2:O103,Data!O2:O103&lt;&gt;""),_xlfn._xlws.FILTER(Data!O2:O103,Data!O2:O103&lt;&gt;""),-1),10),1)</f>
        <v>S.VRTX</v>
      </c>
      <c r="I30" s="41" t="str">
        <f>IF(H30="","",PROPER(RTD("cqg.rtd", ,"ContractData",H30, "LongDescription",, "T")))</f>
        <v>Vertex Pharmaceutic</v>
      </c>
      <c r="J30" s="41"/>
      <c r="K30" s="41"/>
      <c r="L30" s="15">
        <f>IF(H30="","",RTD("cqg.rtd",,"StudyData","ATR("&amp;H30&amp;",MAType:=Sim,Period:=21)","Bar",, "Close", "D",,,,,,"T"))</f>
        <v>14.53</v>
      </c>
      <c r="M30" s="24">
        <f>VLOOKUP(H30,Data!$A$2:$O$103,15,FALSE)</f>
        <v>2.2594631796283542</v>
      </c>
      <c r="N30" s="23" t="str" cm="1">
        <f t="array" ref="N30:N39">_xlfn.CHOOSECOLS(_xlfn.TAKE(_xlfn.SORTBY(_xlfn._xlws.FILTER(Data!A2:R103,Data!R2:R103&lt;&gt;""),_xlfn._xlws.FILTER(Data!R2:R103,Data!R2:R103&lt;&gt;""),-1),10),1)</f>
        <v>S.VRTX</v>
      </c>
      <c r="O30" s="41" t="str">
        <f>PROPER(RTD("cqg.rtd", ,"ContractData",N30, "LongDescription",, "T"))</f>
        <v>Vertex Pharmaceutic</v>
      </c>
      <c r="P30" s="41"/>
      <c r="Q30" s="41"/>
      <c r="R30" s="15">
        <f>RTD("cqg.rtd", ,"ContractData",N30, "LastTrade",, "T")</f>
        <v>528.9</v>
      </c>
      <c r="S30" s="15">
        <f>VLOOKUP(N30,Data!$A$2:$P$103,16,FALSE)</f>
        <v>483.12428571430002</v>
      </c>
      <c r="T30" s="15">
        <f>VLOOKUP(N30,Data!$A$2:$Q$103,17,FALSE)</f>
        <v>11.767288627099999</v>
      </c>
      <c r="U30" s="15">
        <f>VLOOKUP(N30,Data!$A$2:$R$103,18,FALSE)</f>
        <v>3.8900817117954216</v>
      </c>
      <c r="Y30" s="11"/>
    </row>
    <row r="31" spans="1:25" ht="18" customHeight="1" x14ac:dyDescent="0.3">
      <c r="B31" s="13" t="str">
        <v>S.SPCX</v>
      </c>
      <c r="C31" s="41" t="str">
        <f>PROPER(RTD("cqg.rtd", ,"ContractData",B31, "LongDescription",, "T"))</f>
        <v>Space Exploration Technologies Corp. Class A</v>
      </c>
      <c r="D31" s="41"/>
      <c r="E31" s="41"/>
      <c r="F31" s="17">
        <f>RTD("cqg.rtd", ,"ContractData",B31, "T_CVol",, "T")</f>
        <v>89517936.201582998</v>
      </c>
      <c r="G31" s="19">
        <f>VLOOKUP(B31,Data!$A$2:$N$103,14,FALSE)</f>
        <v>0.9577460044712427</v>
      </c>
      <c r="H31" s="22" t="str">
        <v>S.FANG</v>
      </c>
      <c r="I31" s="41" t="str">
        <f>IF(H31="","",PROPER(RTD("cqg.rtd", ,"ContractData",H31, "LongDescription",, "T")))</f>
        <v>Diamondback Energy</v>
      </c>
      <c r="J31" s="41"/>
      <c r="K31" s="41"/>
      <c r="L31" s="15">
        <f>IF(H31="","",RTD("cqg.rtd",,"StudyData","ATR("&amp;H31&amp;",MAType:=Sim,Period:=21)","Bar",, "Close", "D",,,,,,"T"))</f>
        <v>6.5342857143000002</v>
      </c>
      <c r="M31" s="24">
        <f>VLOOKUP(H31,Data!$A$2:$O$103,15,FALSE)</f>
        <v>1.2824661128087433</v>
      </c>
      <c r="N31" s="23" t="str">
        <v>S.ABNB</v>
      </c>
      <c r="O31" s="41" t="str">
        <f>PROPER(RTD("cqg.rtd", ,"ContractData",N31, "LongDescription",, "T"))</f>
        <v>Airbnb, Inc. Class A</v>
      </c>
      <c r="P31" s="41"/>
      <c r="Q31" s="41"/>
      <c r="R31" s="15">
        <f>RTD("cqg.rtd", ,"ContractData",N31, "LastTrade",, "T")</f>
        <v>182.78</v>
      </c>
      <c r="S31" s="15">
        <f>VLOOKUP(N31,Data!$A$2:$P$103,16,FALSE)</f>
        <v>150.71</v>
      </c>
      <c r="T31" s="15">
        <f>VLOOKUP(N31,Data!$A$2:$Q$103,17,FALSE)</f>
        <v>10.5528100523</v>
      </c>
      <c r="U31" s="15">
        <f>VLOOKUP(N31,Data!$A$2:$R$103,18,FALSE)</f>
        <v>3.0390009714057435</v>
      </c>
    </row>
    <row r="32" spans="1:25" ht="18" customHeight="1" x14ac:dyDescent="0.3">
      <c r="B32" s="13" t="str">
        <v>S.RKLB</v>
      </c>
      <c r="C32" s="41" t="str">
        <f>PROPER(RTD("cqg.rtd", ,"ContractData",B32, "LongDescription",, "T"))</f>
        <v>Rocket Lab Corp Cmn</v>
      </c>
      <c r="D32" s="41"/>
      <c r="E32" s="41"/>
      <c r="F32" s="17">
        <f>RTD("cqg.rtd", ,"ContractData",B32, "T_CVol",, "T")</f>
        <v>14971176.836061001</v>
      </c>
      <c r="G32" s="19">
        <f>VLOOKUP(B32,Data!$A$2:$N$103,14,FALSE)</f>
        <v>0.80117910922380497</v>
      </c>
      <c r="H32" s="22" t="str">
        <v>S.DDOG</v>
      </c>
      <c r="I32" s="41" t="str">
        <f>IF(H32="","",PROPER(RTD("cqg.rtd", ,"ContractData",H32, "LongDescription",, "T")))</f>
        <v>Datadog Inc.L A Cmn</v>
      </c>
      <c r="J32" s="41"/>
      <c r="K32" s="41"/>
      <c r="L32" s="15">
        <f>IF(H32="","",RTD("cqg.rtd",,"StudyData","ATR("&amp;H32&amp;",MAType:=Sim,Period:=21)","Bar",, "Close", "D",,,,,,"T"))</f>
        <v>16.1995238095</v>
      </c>
      <c r="M32" s="24">
        <f>VLOOKUP(H32,Data!$A$2:$O$103,15,FALSE)</f>
        <v>1.2185543372838985</v>
      </c>
      <c r="N32" s="23" t="str">
        <v>S.PLTR</v>
      </c>
      <c r="O32" s="41" t="str">
        <f>PROPER(RTD("cqg.rtd", ,"ContractData",N32, "LongDescription",, "T"))</f>
        <v>Palantir Tech Cl A</v>
      </c>
      <c r="P32" s="41"/>
      <c r="Q32" s="41"/>
      <c r="R32" s="15">
        <f>RTD("cqg.rtd", ,"ContractData",N32, "LastTrade",, "T")</f>
        <v>179.1</v>
      </c>
      <c r="S32" s="15">
        <f>VLOOKUP(N32,Data!$A$2:$P$103,16,FALSE)</f>
        <v>137.1357142857</v>
      </c>
      <c r="T32" s="15">
        <f>VLOOKUP(N32,Data!$A$2:$Q$103,17,FALSE)</f>
        <v>17.015239267999998</v>
      </c>
      <c r="U32" s="15">
        <f>VLOOKUP(N32,Data!$A$2:$R$103,18,FALSE)</f>
        <v>2.4662765567582023</v>
      </c>
    </row>
    <row r="33" spans="2:21" ht="18" customHeight="1" x14ac:dyDescent="0.3">
      <c r="B33" s="13" t="str">
        <v>S.ABNB</v>
      </c>
      <c r="C33" s="41" t="str">
        <f>PROPER(RTD("cqg.rtd", ,"ContractData",B33, "LongDescription",, "T"))</f>
        <v>Airbnb, Inc. Class A</v>
      </c>
      <c r="D33" s="41"/>
      <c r="E33" s="41"/>
      <c r="F33" s="17">
        <f>RTD("cqg.rtd", ,"ContractData",B33, "T_CVol",, "T")</f>
        <v>3215630.642211</v>
      </c>
      <c r="G33" s="19">
        <f>VLOOKUP(B33,Data!$A$2:$N$103,14,FALSE)</f>
        <v>0.76144441314796441</v>
      </c>
      <c r="H33" s="22" t="str">
        <v>S.PANW</v>
      </c>
      <c r="I33" s="41" t="str">
        <f>IF(H33="","",PROPER(RTD("cqg.rtd", ,"ContractData",H33, "LongDescription",, "T")))</f>
        <v>Palo Alto Ntwks Cm</v>
      </c>
      <c r="J33" s="41"/>
      <c r="K33" s="41"/>
      <c r="L33" s="15">
        <f>IF(H33="","",RTD("cqg.rtd",,"StudyData","ATR("&amp;H33&amp;",MAType:=Sim,Period:=21)","Bar",, "Close", "D",,,,,,"T"))</f>
        <v>15.55</v>
      </c>
      <c r="M33" s="24">
        <f>VLOOKUP(H33,Data!$A$2:$O$103,15,FALSE)</f>
        <v>1.1672025723472654</v>
      </c>
      <c r="N33" s="23" t="str">
        <v>S.SHOP</v>
      </c>
      <c r="O33" s="41" t="str">
        <f>PROPER(RTD("cqg.rtd", ,"ContractData",N33, "LongDescription",, "T"))</f>
        <v>Shopify Inc.</v>
      </c>
      <c r="P33" s="41"/>
      <c r="Q33" s="41"/>
      <c r="R33" s="15">
        <f>RTD("cqg.rtd", ,"ContractData",N33, "LastTrade",, "T")</f>
        <v>154.89000000000001</v>
      </c>
      <c r="S33" s="15">
        <f>VLOOKUP(N33,Data!$A$2:$P$103,16,FALSE)</f>
        <v>127.5523809524</v>
      </c>
      <c r="T33" s="15">
        <f>VLOOKUP(N33,Data!$A$2:$Q$103,17,FALSE)</f>
        <v>11.6862450301</v>
      </c>
      <c r="U33" s="15">
        <f>VLOOKUP(N33,Data!$A$2:$R$103,18,FALSE)</f>
        <v>2.339298806176588</v>
      </c>
    </row>
    <row r="34" spans="2:21" ht="18" customHeight="1" x14ac:dyDescent="0.3">
      <c r="B34" s="13" t="str">
        <v>S.TTWO</v>
      </c>
      <c r="C34" s="41" t="str">
        <f>PROPER(RTD("cqg.rtd", ,"ContractData",B34, "LongDescription",, "T"))</f>
        <v>Take-Two Interacti##</v>
      </c>
      <c r="D34" s="41"/>
      <c r="E34" s="41"/>
      <c r="F34" s="17">
        <f>RTD("cqg.rtd", ,"ContractData",B34, "T_CVol",, "T")</f>
        <v>1487146.599653</v>
      </c>
      <c r="G34" s="19">
        <f>VLOOKUP(B34,Data!$A$2:$N$103,14,FALSE)</f>
        <v>0.74948595945660457</v>
      </c>
      <c r="H34" s="22" t="str">
        <v>S.CRWD</v>
      </c>
      <c r="I34" s="41" t="str">
        <f>IF(H34="","",PROPER(RTD("cqg.rtd", ,"ContractData",H34, "LongDescription",, "T")))</f>
        <v>Crowdstrike Hld Cm A</v>
      </c>
      <c r="J34" s="41"/>
      <c r="K34" s="41"/>
      <c r="L34" s="15">
        <f>IF(H34="","",RTD("cqg.rtd",,"StudyData","ATR("&amp;H34&amp;",MAType:=Sim,Period:=21)","Bar",, "Close", "D",,,,,,"T"))</f>
        <v>9.9504761904999999</v>
      </c>
      <c r="M34" s="24">
        <f>VLOOKUP(H34,Data!$A$2:$O$103,15,FALSE)</f>
        <v>1.1446688361381478</v>
      </c>
      <c r="N34" s="23" t="str">
        <v>S.CRWD</v>
      </c>
      <c r="O34" s="41" t="str">
        <f>PROPER(RTD("cqg.rtd", ,"ContractData",N34, "LongDescription",, "T"))</f>
        <v>Crowdstrike Hld Cm A</v>
      </c>
      <c r="P34" s="41"/>
      <c r="Q34" s="41"/>
      <c r="R34" s="15">
        <f>RTD("cqg.rtd", ,"ContractData",N34, "LastTrade",, "T")</f>
        <v>225.81</v>
      </c>
      <c r="S34" s="15">
        <f>VLOOKUP(N34,Data!$A$2:$P$103,16,FALSE)</f>
        <v>197.41047619049999</v>
      </c>
      <c r="T34" s="15">
        <f>VLOOKUP(N34,Data!$A$2:$Q$103,17,FALSE)</f>
        <v>13.0409284201</v>
      </c>
      <c r="U34" s="15">
        <f>VLOOKUP(N34,Data!$A$2:$R$103,18,FALSE)</f>
        <v>2.1777225435673571</v>
      </c>
    </row>
    <row r="35" spans="2:21" ht="18" customHeight="1" x14ac:dyDescent="0.3">
      <c r="B35" s="13" t="str">
        <v>S.PLTR</v>
      </c>
      <c r="C35" s="41" t="str">
        <f>PROPER(RTD("cqg.rtd", ,"ContractData",B35, "LongDescription",, "T"))</f>
        <v>Palantir Tech Cl A</v>
      </c>
      <c r="D35" s="41"/>
      <c r="E35" s="41"/>
      <c r="F35" s="17">
        <f>RTD("cqg.rtd", ,"ContractData",B35, "T_CVol",, "T")</f>
        <v>32767924.265496999</v>
      </c>
      <c r="G35" s="19">
        <f>VLOOKUP(B35,Data!$A$2:$N$103,14,FALSE)</f>
        <v>0.72386727700155062</v>
      </c>
      <c r="H35" s="22" t="str">
        <v>S.BKR</v>
      </c>
      <c r="I35" s="41" t="str">
        <f>IF(H35="","",PROPER(RTD("cqg.rtd", ,"ContractData",H35, "LongDescription",, "T")))</f>
        <v>Baker Hughes Co</v>
      </c>
      <c r="J35" s="41"/>
      <c r="K35" s="41"/>
      <c r="L35" s="15">
        <f>IF(H35="","",RTD("cqg.rtd",,"StudyData","ATR("&amp;H35&amp;",MAType:=Sim,Period:=21)","Bar",, "Close", "D",,,,,,"T"))</f>
        <v>1.920952381</v>
      </c>
      <c r="M35" s="24">
        <f>VLOOKUP(H35,Data!$A$2:$O$103,15,FALSE)</f>
        <v>1.0463559741931978</v>
      </c>
      <c r="N35" s="23" t="str">
        <v>S.PANW</v>
      </c>
      <c r="O35" s="41" t="str">
        <f>PROPER(RTD("cqg.rtd", ,"ContractData",N35, "LongDescription",, "T"))</f>
        <v>Palo Alto Ntwks Cm</v>
      </c>
      <c r="P35" s="41"/>
      <c r="Q35" s="41"/>
      <c r="R35" s="15">
        <f>RTD("cqg.rtd", ,"ContractData",N35, "LastTrade",, "T")</f>
        <v>382.01</v>
      </c>
      <c r="S35" s="15">
        <f>VLOOKUP(N35,Data!$A$2:$P$103,16,FALSE)</f>
        <v>343.56476190479998</v>
      </c>
      <c r="T35" s="15">
        <f>VLOOKUP(N35,Data!$A$2:$Q$103,17,FALSE)</f>
        <v>18.482022827600002</v>
      </c>
      <c r="U35" s="15">
        <f>VLOOKUP(N35,Data!$A$2:$R$103,18,FALSE)</f>
        <v>2.0801423336512754</v>
      </c>
    </row>
    <row r="36" spans="2:21" ht="18" customHeight="1" x14ac:dyDescent="0.3">
      <c r="B36" s="13" t="str">
        <v>S.DASH</v>
      </c>
      <c r="C36" s="41" t="str">
        <f>PROPER(RTD("cqg.rtd", ,"ContractData",B36, "LongDescription",, "T"))</f>
        <v>Doordash, Inc. Cl A</v>
      </c>
      <c r="D36" s="41"/>
      <c r="E36" s="41"/>
      <c r="F36" s="17">
        <f>RTD("cqg.rtd", ,"ContractData",B36, "T_CVol",, "T")</f>
        <v>2826545.0252510002</v>
      </c>
      <c r="G36" s="19">
        <f>VLOOKUP(B36,Data!$A$2:$N$103,14,FALSE)</f>
        <v>0.72252572549393923</v>
      </c>
      <c r="H36" s="22" t="str">
        <v>S.DXCM</v>
      </c>
      <c r="I36" s="41" t="str">
        <f>IF(H36="","",PROPER(RTD("cqg.rtd", ,"ContractData",H36, "LongDescription",, "T")))</f>
        <v>Dexcom</v>
      </c>
      <c r="J36" s="41"/>
      <c r="K36" s="41"/>
      <c r="L36" s="15">
        <f>IF(H36="","",RTD("cqg.rtd",,"StudyData","ATR("&amp;H36&amp;",MAType:=Sim,Period:=21)","Bar",, "Close", "D",,,,,,"T"))</f>
        <v>3.2033333332999998</v>
      </c>
      <c r="M36" s="24">
        <f>VLOOKUP(H36,Data!$A$2:$O$103,15,FALSE)</f>
        <v>0.91779396462973706</v>
      </c>
      <c r="N36" s="23" t="str">
        <v>S.TTWO</v>
      </c>
      <c r="O36" s="41" t="str">
        <f>PROPER(RTD("cqg.rtd", ,"ContractData",N36, "LongDescription",, "T"))</f>
        <v>Take-Two Interacti##</v>
      </c>
      <c r="P36" s="41"/>
      <c r="Q36" s="41"/>
      <c r="R36" s="15">
        <f>RTD("cqg.rtd", ,"ContractData",N36, "LastTrade",, "T")</f>
        <v>253.13</v>
      </c>
      <c r="S36" s="15">
        <f>VLOOKUP(N36,Data!$A$2:$P$103,16,FALSE)</f>
        <v>240.58571428569999</v>
      </c>
      <c r="T36" s="15">
        <f>VLOOKUP(N36,Data!$A$2:$Q$103,17,FALSE)</f>
        <v>6.0557305181999999</v>
      </c>
      <c r="U36" s="15">
        <f>VLOOKUP(N36,Data!$A$2:$R$103,18,FALSE)</f>
        <v>2.0714735698028806</v>
      </c>
    </row>
    <row r="37" spans="2:21" ht="18" customHeight="1" x14ac:dyDescent="0.3">
      <c r="B37" s="13" t="str">
        <v>S.LITE</v>
      </c>
      <c r="C37" s="41" t="str">
        <f>PROPER(RTD("cqg.rtd", ,"ContractData",B37, "LongDescription",, "T"))</f>
        <v>Lumentum Hld Cm</v>
      </c>
      <c r="D37" s="41"/>
      <c r="E37" s="41"/>
      <c r="F37" s="17">
        <f>RTD("cqg.rtd", ,"ContractData",B37, "T_CVol",, "T")</f>
        <v>3237042.401939</v>
      </c>
      <c r="G37" s="19">
        <f>VLOOKUP(B37,Data!$A$2:$N$103,14,FALSE)</f>
        <v>0.71566470007867955</v>
      </c>
      <c r="H37" s="22" t="str">
        <v>S.ABNB</v>
      </c>
      <c r="I37" s="41" t="str">
        <f>IF(H37="","",PROPER(RTD("cqg.rtd", ,"ContractData",H37, "LongDescription",, "T")))</f>
        <v>Airbnb, Inc. Class A</v>
      </c>
      <c r="J37" s="41"/>
      <c r="K37" s="41"/>
      <c r="L37" s="15">
        <f>IF(H37="","",RTD("cqg.rtd",,"StudyData","ATR("&amp;H37&amp;",MAType:=Sim,Period:=21)","Bar",, "Close", "D",,,,,,"T"))</f>
        <v>5.3847619048000004</v>
      </c>
      <c r="M37" s="24">
        <f>VLOOKUP(H37,Data!$A$2:$O$103,15,FALSE)</f>
        <v>0.87469048460647691</v>
      </c>
      <c r="N37" s="23" t="str">
        <v>S.FAST</v>
      </c>
      <c r="O37" s="41" t="str">
        <f>PROPER(RTD("cqg.rtd", ,"ContractData",N37, "LongDescription",, "T"))</f>
        <v>Fastenal Co</v>
      </c>
      <c r="P37" s="41"/>
      <c r="Q37" s="41"/>
      <c r="R37" s="15">
        <f>RTD("cqg.rtd", ,"ContractData",N37, "LastTrade",, "T")</f>
        <v>51.9</v>
      </c>
      <c r="S37" s="15">
        <f>VLOOKUP(N37,Data!$A$2:$P$103,16,FALSE)</f>
        <v>47.5628571429</v>
      </c>
      <c r="T37" s="15">
        <f>VLOOKUP(N37,Data!$A$2:$Q$103,17,FALSE)</f>
        <v>2.1240665016000002</v>
      </c>
      <c r="U37" s="15">
        <f>VLOOKUP(N37,Data!$A$2:$R$103,18,FALSE)</f>
        <v>2.0419053988342406</v>
      </c>
    </row>
    <row r="38" spans="2:21" ht="18" customHeight="1" x14ac:dyDescent="0.3">
      <c r="B38" s="13" t="str">
        <v>S.DDOG</v>
      </c>
      <c r="C38" s="41" t="str">
        <f>PROPER(RTD("cqg.rtd", ,"ContractData",B38, "LongDescription",, "T"))</f>
        <v>Datadog Inc.L A Cmn</v>
      </c>
      <c r="D38" s="41"/>
      <c r="E38" s="41"/>
      <c r="F38" s="17">
        <f>RTD("cqg.rtd", ,"ContractData",B38, "T_CVol",, "T")</f>
        <v>2791259.8418899998</v>
      </c>
      <c r="G38" s="19">
        <f>VLOOKUP(B38,Data!$A$2:$N$103,14,FALSE)</f>
        <v>0.57008765653970905</v>
      </c>
      <c r="H38" s="22" t="str">
        <v>S.TTWO</v>
      </c>
      <c r="I38" s="41" t="str">
        <f>IF(H38="","",PROPER(RTD("cqg.rtd", ,"ContractData",H38, "LongDescription",, "T")))</f>
        <v>Take-Two Interacti##</v>
      </c>
      <c r="J38" s="41"/>
      <c r="K38" s="41"/>
      <c r="L38" s="15">
        <f>IF(H38="","",RTD("cqg.rtd",,"StudyData","ATR("&amp;H38&amp;",MAType:=Sim,Period:=21)","Bar",, "Close", "D",,,,,,"T"))</f>
        <v>7.6833333333000002</v>
      </c>
      <c r="M38" s="24">
        <f>VLOOKUP(H38,Data!$A$2:$O$103,15,FALSE)</f>
        <v>0.86290672451567363</v>
      </c>
      <c r="N38" s="23" t="str">
        <v>S.BKR</v>
      </c>
      <c r="O38" s="41" t="str">
        <f>PROPER(RTD("cqg.rtd", ,"ContractData",N38, "LongDescription",, "T"))</f>
        <v>Baker Hughes Co</v>
      </c>
      <c r="P38" s="41"/>
      <c r="Q38" s="41"/>
      <c r="R38" s="15">
        <f>RTD("cqg.rtd", ,"ContractData",N38, "LastTrade",, "T")</f>
        <v>63.56</v>
      </c>
      <c r="S38" s="15">
        <f>VLOOKUP(N38,Data!$A$2:$P$103,16,FALSE)</f>
        <v>58.8985714286</v>
      </c>
      <c r="T38" s="15">
        <f>VLOOKUP(N38,Data!$A$2:$Q$103,17,FALSE)</f>
        <v>2.4459028632000002</v>
      </c>
      <c r="U38" s="15">
        <f>VLOOKUP(N38,Data!$A$2:$R$103,18,FALSE)</f>
        <v>1.9058109958223797</v>
      </c>
    </row>
    <row r="39" spans="2:21" ht="18" customHeight="1" x14ac:dyDescent="0.3">
      <c r="B39" s="13" t="str">
        <v>S.HONA</v>
      </c>
      <c r="C39" s="41" t="str">
        <f>PROPER(RTD("cqg.rtd", ,"ContractData",B39, "LongDescription",, "T"))</f>
        <v>Honeywell Aerospace Inc</v>
      </c>
      <c r="D39" s="41"/>
      <c r="E39" s="41"/>
      <c r="F39" s="17">
        <f>RTD("cqg.rtd", ,"ContractData",B39, "T_CVol",, "T")</f>
        <v>2090144.6170900001</v>
      </c>
      <c r="G39" s="19">
        <f>VLOOKUP(B39,Data!$A$2:$N$103,14,FALSE)</f>
        <v>0.54427696662288561</v>
      </c>
      <c r="H39" s="22" t="str">
        <v>S.PLTR</v>
      </c>
      <c r="I39" s="41" t="str">
        <f>IF(H39="","",PROPER(RTD("cqg.rtd", ,"ContractData",H39, "LongDescription",, "T")))</f>
        <v>Palantir Tech Cl A</v>
      </c>
      <c r="J39" s="41"/>
      <c r="K39" s="41"/>
      <c r="L39" s="15">
        <f>IF(H39="","",RTD("cqg.rtd",,"StudyData","ATR("&amp;H39&amp;",MAType:=Sim,Period:=21)","Bar",, "Close", "D",,,,,,"T"))</f>
        <v>8.4847619047999991</v>
      </c>
      <c r="M39" s="24">
        <f>VLOOKUP(H39,Data!$A$2:$O$103,15,FALSE)</f>
        <v>0.8356156695438971</v>
      </c>
      <c r="N39" s="23" t="str">
        <v>S.IDXX</v>
      </c>
      <c r="O39" s="41" t="str">
        <f>PROPER(RTD("cqg.rtd", ,"ContractData",N39, "LongDescription",, "T"))</f>
        <v>Idexx Laboratories</v>
      </c>
      <c r="P39" s="41"/>
      <c r="Q39" s="41"/>
      <c r="R39" s="15">
        <f>RTD("cqg.rtd", ,"ContractData",N39, "LastTrade",, "T")</f>
        <v>596.64</v>
      </c>
      <c r="S39" s="15">
        <f>VLOOKUP(N39,Data!$A$2:$P$103,16,FALSE)</f>
        <v>565.60809523809996</v>
      </c>
      <c r="T39" s="15">
        <f>VLOOKUP(N39,Data!$A$2:$Q$103,17,FALSE)</f>
        <v>16.3922015777</v>
      </c>
      <c r="U39" s="15">
        <f>VLOOKUP(N39,Data!$A$2:$R$103,18,FALSE)</f>
        <v>1.8930895044699743</v>
      </c>
    </row>
    <row r="40" spans="2:21" ht="18" customHeight="1" x14ac:dyDescent="0.3"/>
    <row r="41" spans="2:21" ht="18" customHeight="1" x14ac:dyDescent="0.3">
      <c r="B41" s="34" t="s">
        <v>30</v>
      </c>
      <c r="M41" s="9"/>
      <c r="N41" s="9"/>
      <c r="O41" s="40"/>
      <c r="P41" s="40"/>
      <c r="Q41" s="40"/>
      <c r="R41" s="9"/>
      <c r="S41" s="11"/>
      <c r="T41" s="11"/>
      <c r="U41" s="9"/>
    </row>
    <row r="42" spans="2:21" ht="18" customHeight="1" x14ac:dyDescent="0.3">
      <c r="B42" s="28" t="s">
        <v>0</v>
      </c>
      <c r="C42" s="45" t="s">
        <v>91</v>
      </c>
      <c r="D42" s="45"/>
      <c r="E42" s="45"/>
      <c r="F42" s="30" t="s">
        <v>92</v>
      </c>
      <c r="G42" s="31" t="s">
        <v>93</v>
      </c>
      <c r="H42" s="29" t="s">
        <v>94</v>
      </c>
      <c r="I42" s="31" t="s">
        <v>1</v>
      </c>
      <c r="J42" s="31" t="s">
        <v>2</v>
      </c>
      <c r="K42" s="31" t="s">
        <v>3</v>
      </c>
      <c r="L42" s="32" t="s">
        <v>95</v>
      </c>
      <c r="M42" s="32" t="s">
        <v>96</v>
      </c>
      <c r="N42" s="32" t="s">
        <v>97</v>
      </c>
      <c r="O42" s="32" t="s">
        <v>98</v>
      </c>
      <c r="P42" s="32" t="s">
        <v>100</v>
      </c>
      <c r="Q42" s="33" t="s">
        <v>101</v>
      </c>
      <c r="R42" s="33" t="s">
        <v>104</v>
      </c>
      <c r="S42" s="32" t="s">
        <v>108</v>
      </c>
      <c r="T42" s="32" t="s">
        <v>109</v>
      </c>
      <c r="U42" s="32" t="s">
        <v>110</v>
      </c>
    </row>
    <row r="43" spans="2:21" x14ac:dyDescent="0.3">
      <c r="B43" s="13" t="str">
        <f>B46</f>
        <v>S.DDOG</v>
      </c>
      <c r="C43" s="41" t="str">
        <f>C46</f>
        <v>Datadog Inc.L A Cmn</v>
      </c>
      <c r="D43" s="41"/>
      <c r="E43" s="41"/>
      <c r="F43" s="15">
        <f>D46</f>
        <v>253.67000000000002</v>
      </c>
      <c r="G43" s="15">
        <f t="shared" ref="G43:U43" si="0">E46</f>
        <v>19.740000000000009</v>
      </c>
      <c r="H43" s="14">
        <f t="shared" si="0"/>
        <v>8.4384217500961825E-2</v>
      </c>
      <c r="I43" s="15">
        <f t="shared" si="0"/>
        <v>231.20000000000002</v>
      </c>
      <c r="J43" s="15">
        <f t="shared" si="0"/>
        <v>253.75</v>
      </c>
      <c r="K43" s="15">
        <f t="shared" si="0"/>
        <v>229.76</v>
      </c>
      <c r="L43" s="14">
        <f t="shared" si="0"/>
        <v>8.3443765228914668E-2</v>
      </c>
      <c r="M43" s="14">
        <f t="shared" si="0"/>
        <v>-5.4185169981714403E-2</v>
      </c>
      <c r="N43" s="14">
        <f t="shared" si="0"/>
        <v>-2.6540175142110906E-2</v>
      </c>
      <c r="O43" s="14">
        <f t="shared" si="0"/>
        <v>0.86373998088094728</v>
      </c>
      <c r="P43" s="17">
        <f t="shared" si="0"/>
        <v>2791259.8418899998</v>
      </c>
      <c r="Q43" s="14">
        <f t="shared" si="0"/>
        <v>0.57008765653970905</v>
      </c>
      <c r="R43" s="14">
        <f t="shared" si="0"/>
        <v>1.2185543372838985</v>
      </c>
      <c r="S43" s="15">
        <f t="shared" si="0"/>
        <v>258.88142857140002</v>
      </c>
      <c r="T43" s="15">
        <f t="shared" si="0"/>
        <v>14.2358793147</v>
      </c>
      <c r="U43" s="15">
        <f t="shared" si="0"/>
        <v>-0.36607704070788755</v>
      </c>
    </row>
    <row r="44" spans="2:21" x14ac:dyDescent="0.3">
      <c r="M44" s="9"/>
      <c r="N44" s="9"/>
      <c r="O44" s="40"/>
      <c r="P44" s="40"/>
      <c r="Q44" s="40"/>
      <c r="R44" s="9"/>
      <c r="S44" s="11"/>
      <c r="T44" s="11"/>
      <c r="U44" s="9"/>
    </row>
    <row r="45" spans="2:21" x14ac:dyDescent="0.3">
      <c r="M45" s="9"/>
      <c r="N45" s="9"/>
      <c r="O45" s="40"/>
      <c r="P45" s="40"/>
      <c r="Q45" s="40"/>
      <c r="R45" s="9"/>
      <c r="S45" s="11"/>
      <c r="T45" s="11"/>
      <c r="U45" s="9"/>
    </row>
    <row r="46" spans="2:21" x14ac:dyDescent="0.3">
      <c r="B46" s="25" t="str" cm="1">
        <f t="array" ref="B46:S46">_xlfn._xlws.FILTER(Data!A2:R103,Data!A2:A103=B41,"Not Found")</f>
        <v>S.DDOG</v>
      </c>
      <c r="C46" s="25" t="str">
        <v>Datadog Inc.L A Cmn</v>
      </c>
      <c r="D46" s="25">
        <v>253.67000000000002</v>
      </c>
      <c r="E46" s="25">
        <v>19.740000000000009</v>
      </c>
      <c r="F46" s="26">
        <v>8.4384217500961825E-2</v>
      </c>
      <c r="G46" s="25">
        <v>231.20000000000002</v>
      </c>
      <c r="H46" s="25">
        <v>253.75</v>
      </c>
      <c r="I46" s="25">
        <v>229.76</v>
      </c>
      <c r="J46" s="25">
        <v>8.3443765228914668E-2</v>
      </c>
      <c r="K46" s="25">
        <v>-5.4185169981714403E-2</v>
      </c>
      <c r="L46" s="25">
        <v>-2.6540175142110906E-2</v>
      </c>
      <c r="M46" s="25">
        <v>0.86373998088094728</v>
      </c>
      <c r="N46" s="25">
        <v>2791259.8418899998</v>
      </c>
      <c r="O46" s="25">
        <v>0.57008765653970905</v>
      </c>
      <c r="P46" s="25">
        <v>1.2185543372838985</v>
      </c>
      <c r="Q46" s="25">
        <v>258.88142857140002</v>
      </c>
      <c r="R46" s="25">
        <v>14.2358793147</v>
      </c>
      <c r="S46" s="25">
        <v>-0.36607704070788755</v>
      </c>
      <c r="T46"/>
      <c r="U46"/>
    </row>
    <row r="47" spans="2:21" x14ac:dyDescent="0.3">
      <c r="M47" s="9"/>
      <c r="N47" s="9"/>
      <c r="O47" s="40"/>
      <c r="P47" s="40"/>
      <c r="Q47" s="40"/>
      <c r="R47" s="9"/>
      <c r="S47" s="11"/>
      <c r="T47" s="11"/>
      <c r="U47" s="9"/>
    </row>
    <row r="48" spans="2:21" x14ac:dyDescent="0.3">
      <c r="M48" s="9"/>
      <c r="N48" s="9"/>
      <c r="O48" s="40"/>
      <c r="P48" s="40"/>
      <c r="Q48" s="40"/>
      <c r="R48" s="9"/>
      <c r="S48" s="11"/>
      <c r="T48" s="11"/>
      <c r="U48" s="9"/>
    </row>
    <row r="49" spans="13:21" x14ac:dyDescent="0.3">
      <c r="M49" s="9"/>
      <c r="N49" s="9"/>
      <c r="O49" s="40"/>
      <c r="P49" s="40"/>
      <c r="Q49" s="40"/>
      <c r="R49" s="9"/>
      <c r="S49" s="11"/>
      <c r="T49" s="11"/>
      <c r="U49" s="9"/>
    </row>
    <row r="50" spans="13:21" x14ac:dyDescent="0.3">
      <c r="M50" s="9"/>
      <c r="N50" s="9"/>
      <c r="O50" s="40"/>
      <c r="P50" s="40"/>
      <c r="Q50" s="40"/>
      <c r="R50" s="9"/>
      <c r="S50" s="11"/>
      <c r="T50" s="11"/>
      <c r="U50" s="9"/>
    </row>
  </sheetData>
  <sheetProtection sheet="1" objects="1" scenarios="1" selectLockedCells="1"/>
  <mergeCells count="146">
    <mergeCell ref="X4:Y4"/>
    <mergeCell ref="X5:Y5"/>
    <mergeCell ref="X6:Y6"/>
    <mergeCell ref="I34:K34"/>
    <mergeCell ref="I35:K35"/>
    <mergeCell ref="I36:K36"/>
    <mergeCell ref="I37:K37"/>
    <mergeCell ref="I38:K38"/>
    <mergeCell ref="I39:K39"/>
    <mergeCell ref="H28:M28"/>
    <mergeCell ref="I29:K29"/>
    <mergeCell ref="I30:K30"/>
    <mergeCell ref="I31:K31"/>
    <mergeCell ref="I32:K32"/>
    <mergeCell ref="I33:K33"/>
    <mergeCell ref="R20:T20"/>
    <mergeCell ref="H23:J23"/>
    <mergeCell ref="G15:K15"/>
    <mergeCell ref="H17:J17"/>
    <mergeCell ref="R26:T26"/>
    <mergeCell ref="M22:O22"/>
    <mergeCell ref="M23:O23"/>
    <mergeCell ref="M24:O24"/>
    <mergeCell ref="M25:O25"/>
    <mergeCell ref="X2:Y3"/>
    <mergeCell ref="O38:Q38"/>
    <mergeCell ref="O39:Q39"/>
    <mergeCell ref="O29:Q29"/>
    <mergeCell ref="O30:Q30"/>
    <mergeCell ref="O31:Q31"/>
    <mergeCell ref="O32:Q32"/>
    <mergeCell ref="O33:Q33"/>
    <mergeCell ref="O34:Q34"/>
    <mergeCell ref="O35:Q35"/>
    <mergeCell ref="O36:Q36"/>
    <mergeCell ref="O37:Q37"/>
    <mergeCell ref="M26:O26"/>
    <mergeCell ref="M3:O3"/>
    <mergeCell ref="M4:O4"/>
    <mergeCell ref="M5:O5"/>
    <mergeCell ref="L2:P2"/>
    <mergeCell ref="Q2:U2"/>
    <mergeCell ref="R3:T3"/>
    <mergeCell ref="R4:T4"/>
    <mergeCell ref="R5:T5"/>
    <mergeCell ref="N28:U28"/>
    <mergeCell ref="R18:T18"/>
    <mergeCell ref="R19:T19"/>
    <mergeCell ref="C34:E34"/>
    <mergeCell ref="C35:E35"/>
    <mergeCell ref="C36:E36"/>
    <mergeCell ref="C37:E37"/>
    <mergeCell ref="C38:E38"/>
    <mergeCell ref="C39:E39"/>
    <mergeCell ref="A10:A29"/>
    <mergeCell ref="C42:E42"/>
    <mergeCell ref="C43:E43"/>
    <mergeCell ref="C32:E32"/>
    <mergeCell ref="C33:E33"/>
    <mergeCell ref="C29:E29"/>
    <mergeCell ref="C30:E30"/>
    <mergeCell ref="C31:E31"/>
    <mergeCell ref="C25:E25"/>
    <mergeCell ref="C26:E26"/>
    <mergeCell ref="B15:F15"/>
    <mergeCell ref="C23:E23"/>
    <mergeCell ref="C24:E24"/>
    <mergeCell ref="R17:T17"/>
    <mergeCell ref="R21:T21"/>
    <mergeCell ref="R22:T22"/>
    <mergeCell ref="R23:T23"/>
    <mergeCell ref="R24:T24"/>
    <mergeCell ref="R25:T25"/>
    <mergeCell ref="H26:J26"/>
    <mergeCell ref="L15:P15"/>
    <mergeCell ref="M17:O17"/>
    <mergeCell ref="M18:O18"/>
    <mergeCell ref="M19:O19"/>
    <mergeCell ref="M20:O20"/>
    <mergeCell ref="M21:O21"/>
    <mergeCell ref="R16:T16"/>
    <mergeCell ref="Q15:U15"/>
    <mergeCell ref="R11:T11"/>
    <mergeCell ref="R12:T12"/>
    <mergeCell ref="R13:T13"/>
    <mergeCell ref="M12:O12"/>
    <mergeCell ref="M13:O13"/>
    <mergeCell ref="M11:O11"/>
    <mergeCell ref="R6:T6"/>
    <mergeCell ref="R7:T7"/>
    <mergeCell ref="R8:T8"/>
    <mergeCell ref="R9:T9"/>
    <mergeCell ref="R10:T10"/>
    <mergeCell ref="M6:O6"/>
    <mergeCell ref="M7:O7"/>
    <mergeCell ref="M8:O8"/>
    <mergeCell ref="M9:O9"/>
    <mergeCell ref="M10:O10"/>
    <mergeCell ref="B2:F2"/>
    <mergeCell ref="G2:K2"/>
    <mergeCell ref="H19:J19"/>
    <mergeCell ref="H20:J20"/>
    <mergeCell ref="H21:J21"/>
    <mergeCell ref="H22:J22"/>
    <mergeCell ref="C17:E17"/>
    <mergeCell ref="C18:E18"/>
    <mergeCell ref="C19:E19"/>
    <mergeCell ref="C20:E20"/>
    <mergeCell ref="C21:E21"/>
    <mergeCell ref="C22:E22"/>
    <mergeCell ref="C16:E16"/>
    <mergeCell ref="H16:J16"/>
    <mergeCell ref="H13:J13"/>
    <mergeCell ref="C13:E13"/>
    <mergeCell ref="C3:E3"/>
    <mergeCell ref="H3:J3"/>
    <mergeCell ref="H4:J4"/>
    <mergeCell ref="H5:J5"/>
    <mergeCell ref="H6:J6"/>
    <mergeCell ref="C4:E4"/>
    <mergeCell ref="C5:E5"/>
    <mergeCell ref="C6:E6"/>
    <mergeCell ref="O50:Q50"/>
    <mergeCell ref="O41:Q41"/>
    <mergeCell ref="O44:Q44"/>
    <mergeCell ref="O45:Q45"/>
    <mergeCell ref="O47:Q47"/>
    <mergeCell ref="O48:Q48"/>
    <mergeCell ref="O49:Q49"/>
    <mergeCell ref="C7:E7"/>
    <mergeCell ref="C8:E8"/>
    <mergeCell ref="C9:E9"/>
    <mergeCell ref="H7:J7"/>
    <mergeCell ref="H8:J8"/>
    <mergeCell ref="H9:J9"/>
    <mergeCell ref="H10:J10"/>
    <mergeCell ref="H11:J11"/>
    <mergeCell ref="H12:J12"/>
    <mergeCell ref="C10:E10"/>
    <mergeCell ref="C11:E11"/>
    <mergeCell ref="C12:E12"/>
    <mergeCell ref="H18:J18"/>
    <mergeCell ref="M16:O16"/>
    <mergeCell ref="H24:J24"/>
    <mergeCell ref="H25:J25"/>
    <mergeCell ref="B28:G28"/>
  </mergeCells>
  <pageMargins left="0.7" right="0.7" top="0.75" bottom="0.75" header="0.3" footer="0.3"/>
  <pageSetup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TextBox1">
          <controlPr defaultSize="0" autoLine="0" linkedCell="B41" r:id="rId5">
            <anchor moveWithCells="1">
              <from>
                <xdr:col>2</xdr:col>
                <xdr:colOff>485775</xdr:colOff>
                <xdr:row>40</xdr:row>
                <xdr:rowOff>0</xdr:rowOff>
              </from>
              <to>
                <xdr:col>4</xdr:col>
                <xdr:colOff>457200</xdr:colOff>
                <xdr:row>41</xdr:row>
                <xdr:rowOff>0</xdr:rowOff>
              </to>
            </anchor>
          </controlPr>
        </control>
      </mc:Choice>
      <mc:Fallback>
        <control shapeId="2049" r:id="rId4" name="Text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CD57D-89E6-41A0-86BC-CFCAE03F0E9A}">
  <sheetPr codeName="Sheet2"/>
  <dimension ref="A1:R589"/>
  <sheetViews>
    <sheetView topLeftCell="A64" workbookViewId="0">
      <selection activeCell="A103" sqref="A103"/>
    </sheetView>
  </sheetViews>
  <sheetFormatPr defaultRowHeight="16.5" x14ac:dyDescent="0.3"/>
  <cols>
    <col min="2" max="2" width="39.625" customWidth="1"/>
    <col min="3" max="3" width="12.125" style="2" customWidth="1"/>
    <col min="4" max="4" width="9" style="2"/>
    <col min="5" max="5" width="9" style="3"/>
    <col min="6" max="8" width="9" style="2"/>
    <col min="9" max="12" width="9" style="4"/>
    <col min="13" max="13" width="10.375" customWidth="1"/>
    <col min="14" max="15" width="9" style="5"/>
    <col min="16" max="18" width="9" style="3"/>
  </cols>
  <sheetData>
    <row r="1" spans="1:18" x14ac:dyDescent="0.3">
      <c r="A1" t="s">
        <v>0</v>
      </c>
      <c r="B1" t="s">
        <v>91</v>
      </c>
      <c r="C1" s="2" t="s">
        <v>92</v>
      </c>
      <c r="D1" s="2" t="s">
        <v>93</v>
      </c>
      <c r="E1" s="3" t="s">
        <v>94</v>
      </c>
      <c r="F1" s="2" t="s">
        <v>1</v>
      </c>
      <c r="G1" s="2" t="s">
        <v>2</v>
      </c>
      <c r="H1" s="2" t="s">
        <v>3</v>
      </c>
      <c r="I1" s="4" t="s">
        <v>95</v>
      </c>
      <c r="J1" s="4" t="s">
        <v>96</v>
      </c>
      <c r="K1" s="4" t="s">
        <v>97</v>
      </c>
      <c r="L1" s="4" t="s">
        <v>98</v>
      </c>
      <c r="M1" s="4" t="s">
        <v>100</v>
      </c>
      <c r="N1" s="8" t="s">
        <v>101</v>
      </c>
      <c r="O1" s="8" t="s">
        <v>104</v>
      </c>
      <c r="P1" s="4" t="s">
        <v>108</v>
      </c>
      <c r="Q1" s="4" t="s">
        <v>109</v>
      </c>
      <c r="R1" s="4" t="s">
        <v>110</v>
      </c>
    </row>
    <row r="2" spans="1:18" x14ac:dyDescent="0.3">
      <c r="A2" t="s">
        <v>4</v>
      </c>
      <c r="B2" t="str">
        <f>PROPER(RTD("cqg.rtd", ,"ContractData",A2, "LongDescription",, "T"))</f>
        <v>Apple Inc.</v>
      </c>
      <c r="C2" s="2">
        <f>RTD("cqg.rtd", ,"ContractData",A2, "LastTrade",, "T")</f>
        <v>306.64</v>
      </c>
      <c r="D2" s="2">
        <f>RTD("cqg.rtd", ,"ContractData",A2, "NetLastTrade",, "T")</f>
        <v>-6.6899999999999977</v>
      </c>
      <c r="E2" s="4">
        <f>IFERROR(RTD("cqg.rtd", ,"ContractData",A2, "PerCentNetLastTrade",, "T")/100,"")</f>
        <v>-2.1351290971180544E-2</v>
      </c>
      <c r="F2" s="2">
        <f>RTD("cqg.rtd", ,"ContractData",A2, "Open",, "T")</f>
        <v>306.83</v>
      </c>
      <c r="G2" s="2">
        <f>RTD("cqg.rtd", ,"ContractData",A2, "High",, "T")</f>
        <v>307.49</v>
      </c>
      <c r="H2" s="2">
        <f>RTD("cqg.rtd", ,"ContractData",A2, "Low",, "T")</f>
        <v>304.61</v>
      </c>
      <c r="I2" s="4">
        <f>IFERROR(RTD("cqg.rtd",,"StudyData",A2, "PCB","BaseType=Index,Index=1", "Close", "W","0","all",,,,"T")/100,"")</f>
        <v>-2.1351290971180537E-2</v>
      </c>
      <c r="J2" s="4">
        <f>IFERROR(RTD("cqg.rtd",,"StudyData",A2, "PCB","BaseType=Index,Index=1", "Close", "M","0","all",,,,"T")/100,"")</f>
        <v>-7.3484186332590015E-3</v>
      </c>
      <c r="K2" s="4">
        <f>IFERROR(RTD("cqg.rtd",,"StudyData",A2, "PCB","BaseType=Index,Index=1", "Close", "Q","0","all",,,,"T")/100,"")</f>
        <v>5.9717998341166617E-2</v>
      </c>
      <c r="L2" s="4">
        <f>IFERROR(RTD("cqg.rtd",,"StudyData",A2, "PCB","BaseType=Index,Index=1", "Close", "A","0","all",,,,"T")/100,"")</f>
        <v>0.12793349518134323</v>
      </c>
      <c r="M2" s="6">
        <f>RTD("cqg.rtd", ,"ContractData",A2, "T_CVol",, "T")</f>
        <v>18803558.326306999</v>
      </c>
      <c r="N2" s="8">
        <f xml:space="preserve"> IFERROR(M2/RTD("cqg.rtd",,"StudyData", $A2, "MA", "InputChoice=Vol,MAType=Sim,Period=21", "MA","D","-1","all",,,,"T"),"")</f>
        <v>0.34014967179996569</v>
      </c>
      <c r="O2" s="9">
        <f>IFERROR(D2/RTD("cqg.rtd",,"StudyData","ATR("&amp;A2&amp;",MAType:=Sim,Period:=21)","Bar",, "Close", "D",,,,,,"T"),"")</f>
        <v>-0.73570381231941218</v>
      </c>
      <c r="P2" s="10">
        <f xml:space="preserve"> RTD("cqg.rtd",,"StudyData", $A2, "MA", "InputChoice=Close,MAType=Sim,Period=21", "MA","D",,"all",,,,"T")</f>
        <v>322.63190476189999</v>
      </c>
      <c r="Q2" s="2">
        <f xml:space="preserve"> RTD("cqg.rtd",,"StudyData",$A2, "StdDev", "InputChoice=Close,Period1=21", "STDDEV","D",,"all",,,,"T")</f>
        <v>11.3221450176</v>
      </c>
      <c r="R2" s="2">
        <f>IFERROR(STANDARDIZE(C2,P2,Q2),"")</f>
        <v>-1.4124447917811487</v>
      </c>
    </row>
    <row r="3" spans="1:18" x14ac:dyDescent="0.3">
      <c r="A3" t="s">
        <v>5</v>
      </c>
      <c r="B3" t="str">
        <f>PROPER(RTD("cqg.rtd", ,"ContractData",A3, "LongDescription",, "T"))</f>
        <v>Airbnb, Inc. Class A</v>
      </c>
      <c r="C3" s="2">
        <f>RTD("cqg.rtd", ,"ContractData",A3, "LastTrade",, "T")</f>
        <v>182.78</v>
      </c>
      <c r="D3" s="2">
        <f>RTD("cqg.rtd", ,"ContractData",A3, "NetLastTrade",, "T")</f>
        <v>4.710000000000008</v>
      </c>
      <c r="E3" s="4">
        <f>IFERROR(RTD("cqg.rtd", ,"ContractData",A3, "PerCentNetLastTrade",, "T")/100,"")</f>
        <v>2.6450272364800357E-2</v>
      </c>
      <c r="F3" s="2">
        <f>RTD("cqg.rtd", ,"ContractData",A3, "Open",, "T")</f>
        <v>178.69</v>
      </c>
      <c r="G3" s="2">
        <f>RTD("cqg.rtd", ,"ContractData",A3, "High",, "T")</f>
        <v>182.97</v>
      </c>
      <c r="H3" s="2">
        <f>RTD("cqg.rtd", ,"ContractData",A3, "Low",, "T")</f>
        <v>177.43</v>
      </c>
      <c r="I3" s="4">
        <f>IFERROR(RTD("cqg.rtd",,"StudyData",A3, "PCB","BaseType=Index,Index=1", "Close", "W","0","all",,,,"T")/100,"")</f>
        <v>2.6450272364800402E-2</v>
      </c>
      <c r="J3" s="4">
        <f>IFERROR(RTD("cqg.rtd",,"StudyData",A3, "PCB","BaseType=Index,Index=1", "Close", "M","0","all",,,,"T")/100,"")</f>
        <v>0.20630939809926077</v>
      </c>
      <c r="K3" s="4">
        <f>IFERROR(RTD("cqg.rtd",,"StudyData",A3, "PCB","BaseType=Index,Index=1", "Close", "Q","0","all",,,,"T")/100,"")</f>
        <v>0.27728860936408112</v>
      </c>
      <c r="L3" s="4">
        <f>IFERROR(RTD("cqg.rtd",,"StudyData",A3, "PCB","BaseType=Index,Index=1", "Close", "A","0","all",,,,"T")/100,"")</f>
        <v>0.34674329501915707</v>
      </c>
      <c r="M3" s="6">
        <f>RTD("cqg.rtd", ,"ContractData",A3, "T_CVol",, "T")</f>
        <v>3215630.642211</v>
      </c>
      <c r="N3" s="8">
        <f xml:space="preserve"> IFERROR(M3/RTD("cqg.rtd",,"StudyData", $A3, "MA", "InputChoice=Vol,MAType=Sim,Period=21", "MA","D","-1","all",,,,"T"),"")</f>
        <v>0.76144441314796441</v>
      </c>
      <c r="O3" s="9">
        <f>IFERROR(D3/RTD("cqg.rtd",,"StudyData","ATR("&amp;A3&amp;",MAType:=Sim,Period:=21)","Bar",, "Close", "D",,,,,,"T"),"")</f>
        <v>0.87469048460647691</v>
      </c>
      <c r="P3" s="10">
        <f xml:space="preserve"> RTD("cqg.rtd",,"StudyData", $A3, "MA", "InputChoice=Close,MAType=Sim,Period=21", "MA","D",,"all",,,,"T")</f>
        <v>150.71</v>
      </c>
      <c r="Q3" s="2">
        <f xml:space="preserve"> RTD("cqg.rtd",,"StudyData",$A3, "StdDev", "InputChoice=Close,Period1=21", "STDDEV","D",,"all",,,,"T")</f>
        <v>10.5528100523</v>
      </c>
      <c r="R3" s="2">
        <f t="shared" ref="R3:R66" si="0">IFERROR(STANDARDIZE(C3,P3,Q3),"")</f>
        <v>3.0390009714057435</v>
      </c>
    </row>
    <row r="4" spans="1:18" x14ac:dyDescent="0.3">
      <c r="A4" t="s">
        <v>6</v>
      </c>
      <c r="B4" t="str">
        <f>PROPER(RTD("cqg.rtd", ,"ContractData",A4, "LongDescription",, "T"))</f>
        <v>Adobe Inc.</v>
      </c>
      <c r="C4" s="2">
        <f>RTD("cqg.rtd", ,"ContractData",A4, "LastTrade",, "T")</f>
        <v>270.39</v>
      </c>
      <c r="D4" s="2">
        <f>RTD("cqg.rtd", ,"ContractData",A4, "NetLastTrade",, "T")</f>
        <v>5.1800000000000068</v>
      </c>
      <c r="E4" s="4">
        <f>IFERROR(RTD("cqg.rtd", ,"ContractData",A4, "PerCentNetLastTrade",, "T")/100,"")</f>
        <v>1.9531691866822517E-2</v>
      </c>
      <c r="F4" s="2">
        <f>RTD("cqg.rtd", ,"ContractData",A4, "Open",, "T")</f>
        <v>263.05</v>
      </c>
      <c r="G4" s="2">
        <f>RTD("cqg.rtd", ,"ContractData",A4, "High",, "T")</f>
        <v>270.92</v>
      </c>
      <c r="H4" s="2">
        <f>RTD("cqg.rtd", ,"ContractData",A4, "Low",, "T")</f>
        <v>262.14</v>
      </c>
      <c r="I4" s="4">
        <f>IFERROR(RTD("cqg.rtd",,"StudyData",A4, "PCB","BaseType=Index,Index=1", "Close", "W","0","all",,,,"T")/100,"")</f>
        <v>1.9531691866822548E-2</v>
      </c>
      <c r="J4" s="4">
        <f>IFERROR(RTD("cqg.rtd",,"StudyData",A4, "PCB","BaseType=Index,Index=1", "Close", "M","0","all",,,,"T")/100,"")</f>
        <v>7.9789145800886502E-2</v>
      </c>
      <c r="K4" s="4">
        <f>IFERROR(RTD("cqg.rtd",,"StudyData",A4, "PCB","BaseType=Index,Index=1", "Close", "Q","0","all",,,,"T")/100,"")</f>
        <v>0.31884694176177919</v>
      </c>
      <c r="L4" s="4">
        <f>IFERROR(RTD("cqg.rtd",,"StudyData",A4, "PCB","BaseType=Index,Index=1", "Close", "A","0","all",,,,"T")/100,"")</f>
        <v>-0.22743506957341644</v>
      </c>
      <c r="M4" s="6">
        <f>RTD("cqg.rtd", ,"ContractData",A4, "T_CVol",, "T")</f>
        <v>1243195.1184749999</v>
      </c>
      <c r="N4" s="8">
        <f xml:space="preserve"> IFERROR(M4/RTD("cqg.rtd",,"StudyData", $A4, "MA", "InputChoice=Vol,MAType=Sim,Period=21", "MA","D","-1","all",,,,"T"),"")</f>
        <v>0.23034786805937374</v>
      </c>
      <c r="O4" s="9">
        <f>IFERROR(D4/RTD("cqg.rtd",,"StudyData","ATR("&amp;A4&amp;",MAType:=Sim,Period:=21)","Bar",, "Close", "D",,,,,,"T"),"")</f>
        <v>0.42867276166490337</v>
      </c>
      <c r="P4" s="10">
        <f xml:space="preserve"> RTD("cqg.rtd",,"StudyData", $A4, "MA", "InputChoice=Close,MAType=Sim,Period=21", "MA","D",,"all",,,,"T")</f>
        <v>241.8433333333</v>
      </c>
      <c r="Q4" s="2">
        <f xml:space="preserve"> RTD("cqg.rtd",,"StudyData",$A4, "StdDev", "InputChoice=Close,Period1=21", "STDDEV","D",,"all",,,,"T")</f>
        <v>16.757103492599999</v>
      </c>
      <c r="R4" s="2">
        <f t="shared" si="0"/>
        <v>1.7035561473560337</v>
      </c>
    </row>
    <row r="5" spans="1:18" x14ac:dyDescent="0.3">
      <c r="A5" t="s">
        <v>7</v>
      </c>
      <c r="B5" t="str">
        <f>PROPER(RTD("cqg.rtd", ,"ContractData",A5, "LongDescription",, "T"))</f>
        <v>Analog Devices Inc</v>
      </c>
      <c r="C5" s="2">
        <f>RTD("cqg.rtd", ,"ContractData",A5, "LastTrade",, "T")</f>
        <v>386.7</v>
      </c>
      <c r="D5" s="2">
        <f>RTD("cqg.rtd", ,"ContractData",A5, "NetLastTrade",, "T")</f>
        <v>-3.2300000000000182</v>
      </c>
      <c r="E5" s="4">
        <f>IFERROR(RTD("cqg.rtd", ,"ContractData",A5, "PerCentNetLastTrade",, "T")/100,"")</f>
        <v>-8.2835380709358093E-3</v>
      </c>
      <c r="F5" s="2">
        <f>RTD("cqg.rtd", ,"ContractData",A5, "Open",, "T")</f>
        <v>392.84000000000003</v>
      </c>
      <c r="G5" s="2">
        <f>RTD("cqg.rtd", ,"ContractData",A5, "High",, "T")</f>
        <v>394.04</v>
      </c>
      <c r="H5" s="2">
        <f>RTD("cqg.rtd", ,"ContractData",A5, "Low",, "T")</f>
        <v>384.91</v>
      </c>
      <c r="I5" s="4">
        <f>IFERROR(RTD("cqg.rtd",,"StudyData",A5, "PCB","BaseType=Index,Index=1", "Close", "W","0","all",,,,"T")/100,"")</f>
        <v>-8.2835380709358544E-3</v>
      </c>
      <c r="J5" s="4">
        <f>IFERROR(RTD("cqg.rtd",,"StudyData",A5, "PCB","BaseType=Index,Index=1", "Close", "M","0","all",,,,"T")/100,"")</f>
        <v>5.2502653711112825E-2</v>
      </c>
      <c r="K5" s="4">
        <f>IFERROR(RTD("cqg.rtd",,"StudyData",A5, "PCB","BaseType=Index,Index=1", "Close", "Q","0","all",,,,"T")/100,"")</f>
        <v>-2.6361507666742268E-2</v>
      </c>
      <c r="L5" s="4">
        <f>IFERROR(RTD("cqg.rtd",,"StudyData",A5, "PCB","BaseType=Index,Index=1", "Close", "A","0","all",,,,"T")/100,"")</f>
        <v>0.42588495575221247</v>
      </c>
      <c r="M5" s="6">
        <f>RTD("cqg.rtd", ,"ContractData",A5, "T_CVol",, "T")</f>
        <v>671142.01512</v>
      </c>
      <c r="N5" s="8">
        <f xml:space="preserve"> IFERROR(M5/RTD("cqg.rtd",,"StudyData", $A5, "MA", "InputChoice=Vol,MAType=Sim,Period=21", "MA","D","-1","all",,,,"T"),"")</f>
        <v>0.17218559109527076</v>
      </c>
      <c r="O5" s="9">
        <f>IFERROR(D5/RTD("cqg.rtd",,"StudyData","ATR("&amp;A5&amp;",MAType:=Sim,Period:=21)","Bar",, "Close", "D",,,,,,"T"),"")</f>
        <v>-0.23731719263830986</v>
      </c>
      <c r="P5" s="10">
        <f xml:space="preserve"> RTD("cqg.rtd",,"StudyData", $A5, "MA", "InputChoice=Close,MAType=Sim,Period=21", "MA","D",,"all",,,,"T")</f>
        <v>377.07809523809999</v>
      </c>
      <c r="Q5" s="2">
        <f xml:space="preserve"> RTD("cqg.rtd",,"StudyData",$A5, "StdDev", "InputChoice=Close,Period1=21", "STDDEV","D",,"all",,,,"T")</f>
        <v>10.080786354000001</v>
      </c>
      <c r="R5" s="2">
        <f t="shared" si="0"/>
        <v>0.95447958363705221</v>
      </c>
    </row>
    <row r="6" spans="1:18" x14ac:dyDescent="0.3">
      <c r="A6" t="s">
        <v>8</v>
      </c>
      <c r="B6" t="str">
        <f>PROPER(RTD("cqg.rtd", ,"ContractData",A6, "LongDescription",, "T"))</f>
        <v>Automatic Data Procs</v>
      </c>
      <c r="C6" s="2">
        <f>RTD("cqg.rtd", ,"ContractData",A6, "LastTrade",, "T")</f>
        <v>271.35000000000002</v>
      </c>
      <c r="D6" s="2">
        <f>RTD("cqg.rtd", ,"ContractData",A6, "NetLastTrade",, "T")</f>
        <v>3.0000000000029559E-2</v>
      </c>
      <c r="E6" s="4">
        <f>IFERROR(RTD("cqg.rtd", ,"ContractData",A6, "PerCentNetLastTrade",, "T")/100,"")</f>
        <v>1.1057054400707651E-4</v>
      </c>
      <c r="F6" s="2">
        <f>RTD("cqg.rtd", ,"ContractData",A6, "Open",, "T")</f>
        <v>268.93</v>
      </c>
      <c r="G6" s="2">
        <f>RTD("cqg.rtd", ,"ContractData",A6, "High",, "T")</f>
        <v>272.7</v>
      </c>
      <c r="H6" s="2">
        <f>RTD("cqg.rtd", ,"ContractData",A6, "Low",, "T")</f>
        <v>268.01</v>
      </c>
      <c r="I6" s="4">
        <f>IFERROR(RTD("cqg.rtd",,"StudyData",A6, "PCB","BaseType=Index,Index=1", "Close", "W","0","all",,,,"T")/100,"")</f>
        <v>1.1057054400718546E-4</v>
      </c>
      <c r="J6" s="4">
        <f>IFERROR(RTD("cqg.rtd",,"StudyData",A6, "PCB","BaseType=Index,Index=1", "Close", "M","0","all",,,,"T")/100,"")</f>
        <v>1.8351722585003543E-2</v>
      </c>
      <c r="K6" s="4">
        <f>IFERROR(RTD("cqg.rtd",,"StudyData",A6, "PCB","BaseType=Index,Index=1", "Close", "Q","0","all",,,,"T")/100,"")</f>
        <v>0.21165438713998661</v>
      </c>
      <c r="L6" s="4">
        <f>IFERROR(RTD("cqg.rtd",,"StudyData",A6, "PCB","BaseType=Index,Index=1", "Close", "A","0","all",,,,"T")/100,"")</f>
        <v>5.4892508649846447E-2</v>
      </c>
      <c r="M6" s="6">
        <f>RTD("cqg.rtd", ,"ContractData",A6, "T_CVol",, "T")</f>
        <v>455306.93536900001</v>
      </c>
      <c r="N6" s="8">
        <f xml:space="preserve"> IFERROR(M6/RTD("cqg.rtd",,"StudyData", $A6, "MA", "InputChoice=Vol,MAType=Sim,Period=21", "MA","D","-1","all",,,,"T"),"")</f>
        <v>0.18198717341003004</v>
      </c>
      <c r="O6" s="9">
        <f>IFERROR(D6/RTD("cqg.rtd",,"StudyData","ATR("&amp;A6&amp;",MAType:=Sim,Period:=21)","Bar",, "Close", "D",,,,,,"T"),"")</f>
        <v>3.4893381334921984E-3</v>
      </c>
      <c r="P6" s="10">
        <f xml:space="preserve"> RTD("cqg.rtd",,"StudyData", $A6, "MA", "InputChoice=Close,MAType=Sim,Period=21", "MA","D",,"all",,,,"T")</f>
        <v>259.23095238100001</v>
      </c>
      <c r="Q6" s="2">
        <f xml:space="preserve"> RTD("cqg.rtd",,"StudyData",$A6, "StdDev", "InputChoice=Close,Period1=21", "STDDEV","D",,"all",,,,"T")</f>
        <v>10.599689081099999</v>
      </c>
      <c r="R6" s="2">
        <f t="shared" si="0"/>
        <v>1.1433399155649895</v>
      </c>
    </row>
    <row r="7" spans="1:18" x14ac:dyDescent="0.3">
      <c r="A7" t="s">
        <v>9</v>
      </c>
      <c r="B7" t="str">
        <f>PROPER(RTD("cqg.rtd", ,"ContractData",A7, "LongDescription",, "T"))</f>
        <v>Autodesk Inc</v>
      </c>
      <c r="C7" s="2">
        <f>RTD("cqg.rtd", ,"ContractData",A7, "LastTrade",, "T")</f>
        <v>254.18</v>
      </c>
      <c r="D7" s="2">
        <f>RTD("cqg.rtd", ,"ContractData",A7, "NetLastTrade",, "T")</f>
        <v>5.0999999999999943</v>
      </c>
      <c r="E7" s="4">
        <f>IFERROR(RTD("cqg.rtd", ,"ContractData",A7, "PerCentNetLastTrade",, "T")/100,"")</f>
        <v>2.0475349285370162E-2</v>
      </c>
      <c r="F7" s="2">
        <f>RTD("cqg.rtd", ,"ContractData",A7, "Open",, "T")</f>
        <v>246.51000000000002</v>
      </c>
      <c r="G7" s="2">
        <f>RTD("cqg.rtd", ,"ContractData",A7, "High",, "T")</f>
        <v>254.74</v>
      </c>
      <c r="H7" s="2">
        <f>RTD("cqg.rtd", ,"ContractData",A7, "Low",, "T")</f>
        <v>246.51000000000002</v>
      </c>
      <c r="I7" s="4">
        <f>IFERROR(RTD("cqg.rtd",,"StudyData",A7, "PCB","BaseType=Index,Index=1", "Close", "W","0","all",,,,"T")/100,"")</f>
        <v>2.0475349285370138E-2</v>
      </c>
      <c r="J7" s="4">
        <f>IFERROR(RTD("cqg.rtd",,"StudyData",A7, "PCB","BaseType=Index,Index=1", "Close", "M","0","all",,,,"T")/100,"")</f>
        <v>8.5311699402220262E-2</v>
      </c>
      <c r="K7" s="4">
        <f>IFERROR(RTD("cqg.rtd",,"StudyData",A7, "PCB","BaseType=Index,Index=1", "Close", "Q","0","all",,,,"T")/100,"")</f>
        <v>0.3073757843843225</v>
      </c>
      <c r="L7" s="4">
        <f>IFERROR(RTD("cqg.rtd",,"StudyData",A7, "PCB","BaseType=Index,Index=1", "Close", "A","0","all",,,,"T")/100,"")</f>
        <v>-0.1413127934867065</v>
      </c>
      <c r="M7" s="6">
        <f>RTD("cqg.rtd", ,"ContractData",A7, "T_CVol",, "T")</f>
        <v>331563.26348000002</v>
      </c>
      <c r="N7" s="8">
        <f xml:space="preserve"> IFERROR(M7/RTD("cqg.rtd",,"StudyData", $A7, "MA", "InputChoice=Vol,MAType=Sim,Period=21", "MA","D","-1","all",,,,"T"),"")</f>
        <v>0.15549703195914416</v>
      </c>
      <c r="O7" s="9">
        <f>IFERROR(D7/RTD("cqg.rtd",,"StudyData","ATR("&amp;A7&amp;",MAType:=Sim,Period:=21)","Bar",, "Close", "D",,,,,,"T"),"")</f>
        <v>0.54698672114458269</v>
      </c>
      <c r="P7" s="10">
        <f xml:space="preserve"> RTD("cqg.rtd",,"StudyData", $A7, "MA", "InputChoice=Close,MAType=Sim,Period=21", "MA","D",,"all",,,,"T")</f>
        <v>225.97047619049999</v>
      </c>
      <c r="Q7" s="2">
        <f xml:space="preserve"> RTD("cqg.rtd",,"StudyData",$A7, "StdDev", "InputChoice=Close,Period1=21", "STDDEV","D",,"all",,,,"T")</f>
        <v>15.6655981833</v>
      </c>
      <c r="R7" s="2">
        <f t="shared" si="0"/>
        <v>1.8007307144882738</v>
      </c>
    </row>
    <row r="8" spans="1:18" x14ac:dyDescent="0.3">
      <c r="A8" t="s">
        <v>10</v>
      </c>
      <c r="B8" t="str">
        <f>PROPER(RTD("cqg.rtd", ,"ContractData",A8, "LongDescription",, "T"))</f>
        <v>Amer Elc Pwr Co Cmn</v>
      </c>
      <c r="C8" s="2">
        <f>RTD("cqg.rtd", ,"ContractData",A8, "LastTrade",, "T")</f>
        <v>122.66</v>
      </c>
      <c r="D8" s="2">
        <f>RTD("cqg.rtd", ,"ContractData",A8, "NetLastTrade",, "T")</f>
        <v>-3.0700000000000074</v>
      </c>
      <c r="E8" s="4">
        <f>IFERROR(RTD("cqg.rtd", ,"ContractData",A8, "PerCentNetLastTrade",, "T")/100,"")</f>
        <v>-2.4417402370158277E-2</v>
      </c>
      <c r="F8" s="2">
        <f>RTD("cqg.rtd", ,"ContractData",A8, "Open",, "T")</f>
        <v>125.04</v>
      </c>
      <c r="G8" s="2">
        <f>RTD("cqg.rtd", ,"ContractData",A8, "High",, "T")</f>
        <v>125.67</v>
      </c>
      <c r="H8" s="2">
        <f>RTD("cqg.rtd", ,"ContractData",A8, "Low",, "T")</f>
        <v>122.53</v>
      </c>
      <c r="I8" s="4">
        <f>IFERROR(RTD("cqg.rtd",,"StudyData",A8, "PCB","BaseType=Index,Index=1", "Close", "W","0","all",,,,"T")/100,"")</f>
        <v>-2.4417402370158336E-2</v>
      </c>
      <c r="J8" s="4">
        <f>IFERROR(RTD("cqg.rtd",,"StudyData",A8, "PCB","BaseType=Index,Index=1", "Close", "M","0","all",,,,"T")/100,"")</f>
        <v>-4.0594446617129541E-2</v>
      </c>
      <c r="K8" s="4">
        <f>IFERROR(RTD("cqg.rtd",,"StudyData",A8, "PCB","BaseType=Index,Index=1", "Close", "Q","0","all",,,,"T")/100,"")</f>
        <v>-0.10342811198011845</v>
      </c>
      <c r="L8" s="4">
        <f>IFERROR(RTD("cqg.rtd",,"StudyData",A8, "PCB","BaseType=Index,Index=1", "Close", "A","0","all",,,,"T")/100,"")</f>
        <v>6.3741219321828066E-2</v>
      </c>
      <c r="M8" s="6">
        <f>RTD("cqg.rtd", ,"ContractData",A8, "T_CVol",, "T")</f>
        <v>930758.140289</v>
      </c>
      <c r="N8" s="8">
        <f xml:space="preserve"> IFERROR(M8/RTD("cqg.rtd",,"StudyData", $A8, "MA", "InputChoice=Vol,MAType=Sim,Period=21", "MA","D","-1","all",,,,"T"),"")</f>
        <v>0.23027636963621234</v>
      </c>
      <c r="O8" s="9">
        <f>IFERROR(D8/RTD("cqg.rtd",,"StudyData","ATR("&amp;A8&amp;",MAType:=Sim,Period:=21)","Bar",, "Close", "D",,,,,,"T"),"")</f>
        <v>-1.0895724184626665</v>
      </c>
      <c r="P8" s="10">
        <f xml:space="preserve"> RTD("cqg.rtd",,"StudyData", $A8, "MA", "InputChoice=Close,MAType=Sim,Period=21", "MA","D",,"all",,,,"T")</f>
        <v>130.56333333329999</v>
      </c>
      <c r="Q8" s="2">
        <f xml:space="preserve"> RTD("cqg.rtd",,"StudyData",$A8, "StdDev", "InputChoice=Close,Period1=21", "STDDEV","D",,"all",,,,"T")</f>
        <v>3.6529170774000002</v>
      </c>
      <c r="R8" s="2">
        <f t="shared" si="0"/>
        <v>-2.1635676818936367</v>
      </c>
    </row>
    <row r="9" spans="1:18" x14ac:dyDescent="0.3">
      <c r="A9" t="s">
        <v>124</v>
      </c>
      <c r="B9" t="str">
        <f>PROPER(RTD("cqg.rtd", ,"ContractData",A9, "LongDescription",, "T"))</f>
        <v>Astera Labs, Inc.</v>
      </c>
      <c r="C9" s="2">
        <f>RTD("cqg.rtd", ,"ContractData",A9, "LastTrade",, "T")</f>
        <v>327.37</v>
      </c>
      <c r="D9" s="2">
        <f>RTD("cqg.rtd", ,"ContractData",A9, "NetLastTrade",, "T")</f>
        <v>-6.8000000000000114</v>
      </c>
      <c r="E9" s="4">
        <f>IFERROR(RTD("cqg.rtd", ,"ContractData",A9, "PerCentNetLastTrade",, "T")/100,"")</f>
        <v>-2.0348924200257353E-2</v>
      </c>
      <c r="F9" s="2">
        <f>RTD("cqg.rtd", ,"ContractData",A9, "Open",, "T")</f>
        <v>337.79</v>
      </c>
      <c r="G9" s="2">
        <f>RTD("cqg.rtd", ,"ContractData",A9, "High",, "T")</f>
        <v>343</v>
      </c>
      <c r="H9" s="2">
        <f>RTD("cqg.rtd", ,"ContractData",A9, "Low",, "T")</f>
        <v>321.3</v>
      </c>
      <c r="I9" s="4">
        <f>IFERROR(RTD("cqg.rtd",,"StudyData",A9, "PCB","BaseType=Index,Index=1", "Close", "W","0","all",,,,"T")/100,"")</f>
        <v>-2.0348924200257388E-2</v>
      </c>
      <c r="J9" s="4">
        <f>IFERROR(RTD("cqg.rtd",,"StudyData",A9, "PCB","BaseType=Index,Index=1", "Close", "M","0","all",,,,"T")/100,"")</f>
        <v>5.1858753976159064E-2</v>
      </c>
      <c r="K9" s="4">
        <f>IFERROR(RTD("cqg.rtd",,"StudyData",A9, "PCB","BaseType=Index,Index=1", "Close", "Q","0","all",,,,"T")/100,"")</f>
        <v>-0.32224338536706554</v>
      </c>
      <c r="L9" s="4">
        <f>IFERROR(RTD("cqg.rtd",,"StudyData",A9, "PCB","BaseType=Index,Index=1", "Close", "A","0","all",,,,"T")/100,"")</f>
        <v>0.96784082712190411</v>
      </c>
      <c r="M9" s="6">
        <f>RTD("cqg.rtd", ,"ContractData",A9, "T_CVol",, "T")</f>
        <v>1199660.9777230001</v>
      </c>
      <c r="N9" s="8">
        <f xml:space="preserve"> IFERROR(M9/RTD("cqg.rtd",,"StudyData", $A9, "MA", "InputChoice=Vol,MAType=Sim,Period=21", "MA","D","-1","all",,,,"T"),"")</f>
        <v>0.24709260564451768</v>
      </c>
      <c r="O9" s="9">
        <f>IFERROR(D9/RTD("cqg.rtd",,"StudyData","ATR("&amp;A9&amp;",MAType:=Sim,Period:=21)","Bar",, "Close", "D",,,,,,"T"),"")</f>
        <v>-0.19457691783632383</v>
      </c>
      <c r="P9" s="10">
        <f xml:space="preserve"> RTD("cqg.rtd",,"StudyData", $A9, "MA", "InputChoice=Close,MAType=Sim,Period=21", "MA","D",,"all",,,,"T")</f>
        <v>317.79666666669999</v>
      </c>
      <c r="Q9" s="2">
        <f xml:space="preserve"> RTD("cqg.rtd",,"StudyData",$A9, "StdDev", "InputChoice=Close,Period1=21", "STDDEV","D",,"all",,,,"T")</f>
        <v>29.473242640500001</v>
      </c>
      <c r="R9" s="2">
        <f t="shared" si="0"/>
        <v>0.32481439012567387</v>
      </c>
    </row>
    <row r="10" spans="1:18" x14ac:dyDescent="0.3">
      <c r="A10" t="s">
        <v>125</v>
      </c>
      <c r="B10" t="str">
        <f>PROPER(RTD("cqg.rtd", ,"ContractData",A10, "LongDescription",, "T"))</f>
        <v>Alnylam Pharmaceut</v>
      </c>
      <c r="C10" s="2">
        <f>RTD("cqg.rtd", ,"ContractData",A10, "LastTrade",, "T")</f>
        <v>217.95000000000002</v>
      </c>
      <c r="D10" s="2">
        <f>RTD("cqg.rtd", ,"ContractData",A10, "NetLastTrade",, "T")</f>
        <v>-1.25</v>
      </c>
      <c r="E10" s="4">
        <f>IFERROR(RTD("cqg.rtd", ,"ContractData",A10, "PerCentNetLastTrade",, "T")/100,"")</f>
        <v>-5.7025547445255474E-3</v>
      </c>
      <c r="F10" s="2">
        <f>RTD("cqg.rtd", ,"ContractData",A10, "Open",, "T")</f>
        <v>218</v>
      </c>
      <c r="G10" s="2">
        <f>RTD("cqg.rtd", ,"ContractData",A10, "High",, "T")</f>
        <v>223.49</v>
      </c>
      <c r="H10" s="2">
        <f>RTD("cqg.rtd", ,"ContractData",A10, "Low",, "T")</f>
        <v>217.24</v>
      </c>
      <c r="I10" s="4">
        <f>IFERROR(RTD("cqg.rtd",,"StudyData",A10, "PCB","BaseType=Index,Index=1", "Close", "W","0","all",,,,"T")/100,"")</f>
        <v>-5.7025547445255466E-3</v>
      </c>
      <c r="J10" s="4">
        <f>IFERROR(RTD("cqg.rtd",,"StudyData",A10, "PCB","BaseType=Index,Index=1", "Close", "M","0","all",,,,"T")/100,"")</f>
        <v>6.0480731802257715E-2</v>
      </c>
      <c r="K10" s="4">
        <f>IFERROR(RTD("cqg.rtd",,"StudyData",A10, "PCB","BaseType=Index,Index=1", "Close", "Q","0","all",,,,"T")/100,"")</f>
        <v>-0.27598578214795871</v>
      </c>
      <c r="L10" s="4">
        <f>IFERROR(RTD("cqg.rtd",,"StudyData",A10, "PCB","BaseType=Index,Index=1", "Close", "A","0","all",,,,"T")/100,"")</f>
        <v>-0.45190494153149757</v>
      </c>
      <c r="M10" s="6">
        <f>RTD("cqg.rtd", ,"ContractData",A10, "T_CVol",, "T")</f>
        <v>340283.66469100001</v>
      </c>
      <c r="N10" s="8">
        <f xml:space="preserve"> IFERROR(M10/RTD("cqg.rtd",,"StudyData", $A10, "MA", "InputChoice=Vol,MAType=Sim,Period=21", "MA","D","-1","all",,,,"T"),"")</f>
        <v>0.14928264223712773</v>
      </c>
      <c r="O10" s="9">
        <f>IFERROR(D10/RTD("cqg.rtd",,"StudyData","ATR("&amp;A10&amp;",MAType:=Sim,Period:=21)","Bar",, "Close", "D",,,,,,"T"),"")</f>
        <v>-8.4937712344088478E-2</v>
      </c>
      <c r="P10" s="10">
        <f xml:space="preserve"> RTD("cqg.rtd",,"StudyData", $A10, "MA", "InputChoice=Close,MAType=Sim,Period=21", "MA","D",,"all",,,,"T")</f>
        <v>254.1128571429</v>
      </c>
      <c r="Q10" s="2">
        <f xml:space="preserve"> RTD("cqg.rtd",,"StudyData",$A10, "StdDev", "InputChoice=Close,Period1=21", "STDDEV","D",,"all",,,,"T")</f>
        <v>30.401621689599999</v>
      </c>
      <c r="R10" s="2">
        <f t="shared" si="0"/>
        <v>-1.1895042150093864</v>
      </c>
    </row>
    <row r="11" spans="1:18" x14ac:dyDescent="0.3">
      <c r="A11" t="s">
        <v>11</v>
      </c>
      <c r="B11" t="str">
        <f>PROPER(RTD("cqg.rtd", ,"ContractData",A11, "LongDescription",, "T"))</f>
        <v>Applied Materials</v>
      </c>
      <c r="C11" s="2">
        <f>RTD("cqg.rtd", ,"ContractData",A11, "LastTrade",, "T")</f>
        <v>531.44000000000005</v>
      </c>
      <c r="D11" s="2">
        <f>RTD("cqg.rtd", ,"ContractData",A11, "NetLastTrade",, "T")</f>
        <v>-7.6999999999999318</v>
      </c>
      <c r="E11" s="4">
        <f>IFERROR(RTD("cqg.rtd", ,"ContractData",A11, "PerCentNetLastTrade",, "T")/100,"")</f>
        <v>-1.4282004674110621E-2</v>
      </c>
      <c r="F11" s="2">
        <f>RTD("cqg.rtd", ,"ContractData",A11, "Open",, "T")</f>
        <v>555</v>
      </c>
      <c r="G11" s="2">
        <f>RTD("cqg.rtd", ,"ContractData",A11, "High",, "T")</f>
        <v>555.32000000000005</v>
      </c>
      <c r="H11" s="2">
        <f>RTD("cqg.rtd", ,"ContractData",A11, "Low",, "T")</f>
        <v>527.06000000000006</v>
      </c>
      <c r="I11" s="4">
        <f>IFERROR(RTD("cqg.rtd",,"StudyData",A11, "PCB","BaseType=Index,Index=1", "Close", "W","0","all",,,,"T")/100,"")</f>
        <v>-1.4282004674110494E-2</v>
      </c>
      <c r="J11" s="4">
        <f>IFERROR(RTD("cqg.rtd",,"StudyData",A11, "PCB","BaseType=Index,Index=1", "Close", "M","0","all",,,,"T")/100,"")</f>
        <v>4.6821754289203696E-2</v>
      </c>
      <c r="K11" s="4">
        <f>IFERROR(RTD("cqg.rtd",,"StudyData",A11, "PCB","BaseType=Index,Index=1", "Close", "Q","0","all",,,,"T")/100,"")</f>
        <v>-0.26495159059474405</v>
      </c>
      <c r="L11" s="4">
        <f>IFERROR(RTD("cqg.rtd",,"StudyData",A11, "PCB","BaseType=Index,Index=1", "Close", "A","0","all",,,,"T")/100,"")</f>
        <v>1.0679403867854782</v>
      </c>
      <c r="M11" s="6">
        <f>RTD("cqg.rtd", ,"ContractData",A11, "T_CVol",, "T")</f>
        <v>1875840.58375</v>
      </c>
      <c r="N11" s="8">
        <f xml:space="preserve"> IFERROR(M11/RTD("cqg.rtd",,"StudyData", $A11, "MA", "InputChoice=Vol,MAType=Sim,Period=21", "MA","D","-1","all",,,,"T"),"")</f>
        <v>0.25568550193104272</v>
      </c>
      <c r="O11" s="9">
        <f>IFERROR(D11/RTD("cqg.rtd",,"StudyData","ATR("&amp;A11&amp;",MAType:=Sim,Period:=21)","Bar",, "Close", "D",,,,,,"T"),"")</f>
        <v>-0.20704225352099237</v>
      </c>
      <c r="P11" s="10">
        <f xml:space="preserve"> RTD("cqg.rtd",,"StudyData", $A11, "MA", "InputChoice=Close,MAType=Sim,Period=21", "MA","D",,"all",,,,"T")</f>
        <v>534.319047619</v>
      </c>
      <c r="Q11" s="2">
        <f xml:space="preserve"> RTD("cqg.rtd",,"StudyData",$A11, "StdDev", "InputChoice=Close,Period1=21", "STDDEV","D",,"all",,,,"T")</f>
        <v>35.1155297221</v>
      </c>
      <c r="R11" s="2">
        <f t="shared" si="0"/>
        <v>-8.1987873792147753E-2</v>
      </c>
    </row>
    <row r="12" spans="1:18" x14ac:dyDescent="0.3">
      <c r="A12" t="s">
        <v>12</v>
      </c>
      <c r="B12" t="str">
        <f>PROPER(RTD("cqg.rtd", ,"ContractData",A12, "LongDescription",, "T"))</f>
        <v>Adv Micro Devices</v>
      </c>
      <c r="C12" s="2">
        <f>RTD("cqg.rtd", ,"ContractData",A12, "LastTrade",, "T")</f>
        <v>478.3</v>
      </c>
      <c r="D12" s="2">
        <f>RTD("cqg.rtd", ,"ContractData",A12, "NetLastTrade",, "T")</f>
        <v>-5.0600000000000023</v>
      </c>
      <c r="E12" s="4">
        <f>IFERROR(RTD("cqg.rtd", ,"ContractData",A12, "PerCentNetLastTrade",, "T")/100,"")</f>
        <v>-1.0468387951009598E-2</v>
      </c>
      <c r="F12" s="2">
        <f>RTD("cqg.rtd", ,"ContractData",A12, "Open",, "T")</f>
        <v>477.09000000000003</v>
      </c>
      <c r="G12" s="2">
        <f>RTD("cqg.rtd", ,"ContractData",A12, "High",, "T")</f>
        <v>483.36</v>
      </c>
      <c r="H12" s="2">
        <f>RTD("cqg.rtd", ,"ContractData",A12, "Low",, "T")</f>
        <v>470.68</v>
      </c>
      <c r="I12" s="4">
        <f>IFERROR(RTD("cqg.rtd",,"StudyData",A12, "PCB","BaseType=Index,Index=1", "Close", "W","0","all",,,,"T")/100,"")</f>
        <v>-1.0468387951009604E-2</v>
      </c>
      <c r="J12" s="4">
        <f>IFERROR(RTD("cqg.rtd",,"StudyData",A12, "PCB","BaseType=Index,Index=1", "Close", "M","0","all",,,,"T")/100,"")</f>
        <v>4.5153838076235995E-3</v>
      </c>
      <c r="K12" s="4">
        <f>IFERROR(RTD("cqg.rtd",,"StudyData",A12, "PCB","BaseType=Index,Index=1", "Close", "Q","0","all",,,,"T")/100,"")</f>
        <v>-0.17663665628066305</v>
      </c>
      <c r="L12" s="4">
        <f>IFERROR(RTD("cqg.rtd",,"StudyData",A12, "PCB","BaseType=Index,Index=1", "Close", "A","0","all",,,,"T")/100,"")</f>
        <v>1.233376914456481</v>
      </c>
      <c r="M12" s="6">
        <f>RTD("cqg.rtd", ,"ContractData",A12, "T_CVol",, "T")</f>
        <v>9604221.4206990004</v>
      </c>
      <c r="N12" s="8">
        <f xml:space="preserve"> IFERROR(M12/RTD("cqg.rtd",,"StudyData", $A12, "MA", "InputChoice=Vol,MAType=Sim,Period=21", "MA","D","-1","all",,,,"T"),"")</f>
        <v>0.32463088896750575</v>
      </c>
      <c r="O12" s="9">
        <f>IFERROR(D12/RTD("cqg.rtd",,"StudyData","ATR("&amp;A12&amp;",MAType:=Sim,Period:=21)","Bar",, "Close", "D",,,,,,"T"),"")</f>
        <v>-0.13257972750416708</v>
      </c>
      <c r="P12" s="10">
        <f xml:space="preserve"> RTD("cqg.rtd",,"StudyData", $A12, "MA", "InputChoice=Close,MAType=Sim,Period=21", "MA","D",,"all",,,,"T")</f>
        <v>502.24809523810001</v>
      </c>
      <c r="Q12" s="2">
        <f xml:space="preserve"> RTD("cqg.rtd",,"StudyData",$A12, "StdDev", "InputChoice=Close,Period1=21", "STDDEV","D",,"all",,,,"T")</f>
        <v>31.3492584585</v>
      </c>
      <c r="R12" s="2">
        <f t="shared" si="0"/>
        <v>-0.76391265425950572</v>
      </c>
    </row>
    <row r="13" spans="1:18" x14ac:dyDescent="0.3">
      <c r="A13" t="s">
        <v>13</v>
      </c>
      <c r="B13" t="str">
        <f>PROPER(RTD("cqg.rtd", ,"ContractData",A13, "LongDescription",, "T"))</f>
        <v>Amgen</v>
      </c>
      <c r="C13" s="2">
        <f>RTD("cqg.rtd", ,"ContractData",A13, "LastTrade",, "T")</f>
        <v>412.12</v>
      </c>
      <c r="D13" s="2">
        <f>RTD("cqg.rtd", ,"ContractData",A13, "NetLastTrade",, "T")</f>
        <v>1.1800000000000068</v>
      </c>
      <c r="E13" s="4">
        <f>IFERROR(RTD("cqg.rtd", ,"ContractData",A13, "PerCentNetLastTrade",, "T")/100,"")</f>
        <v>2.8714654207426878E-3</v>
      </c>
      <c r="F13" s="2">
        <f>RTD("cqg.rtd", ,"ContractData",A13, "Open",, "T")</f>
        <v>408.46000000000004</v>
      </c>
      <c r="G13" s="2">
        <f>RTD("cqg.rtd", ,"ContractData",A13, "High",, "T")</f>
        <v>413.43</v>
      </c>
      <c r="H13" s="2">
        <f>RTD("cqg.rtd", ,"ContractData",A13, "Low",, "T")</f>
        <v>406.42</v>
      </c>
      <c r="I13" s="4">
        <f>IFERROR(RTD("cqg.rtd",,"StudyData",A13, "PCB","BaseType=Index,Index=1", "Close", "W","0","all",,,,"T")/100,"")</f>
        <v>2.8714654207427043E-3</v>
      </c>
      <c r="J13" s="4">
        <f>IFERROR(RTD("cqg.rtd",,"StudyData",A13, "PCB","BaseType=Index,Index=1", "Close", "M","0","all",,,,"T")/100,"")</f>
        <v>6.999688441167301E-2</v>
      </c>
      <c r="K13" s="4">
        <f>IFERROR(RTD("cqg.rtd",,"StudyData",A13, "PCB","BaseType=Index,Index=1", "Close", "Q","0","all",,,,"T")/100,"")</f>
        <v>0.13807577598586104</v>
      </c>
      <c r="L13" s="4">
        <f>IFERROR(RTD("cqg.rtd",,"StudyData",A13, "PCB","BaseType=Index,Index=1", "Close", "A","0","all",,,,"T")/100,"")</f>
        <v>0.25911215667104581</v>
      </c>
      <c r="M13" s="6">
        <f>RTD("cqg.rtd", ,"ContractData",A13, "T_CVol",, "T")</f>
        <v>508619.58639200003</v>
      </c>
      <c r="N13" s="8">
        <f xml:space="preserve"> IFERROR(M13/RTD("cqg.rtd",,"StudyData", $A13, "MA", "InputChoice=Vol,MAType=Sim,Period=21", "MA","D","-1","all",,,,"T"),"")</f>
        <v>0.19099221302887337</v>
      </c>
      <c r="O13" s="9">
        <f>IFERROR(D13/RTD("cqg.rtd",,"StudyData","ATR("&amp;A13&amp;",MAType:=Sim,Period:=21)","Bar",, "Close", "D",,,,,,"T"),"")</f>
        <v>0.10281304456100189</v>
      </c>
      <c r="P13" s="10">
        <f xml:space="preserve"> RTD("cqg.rtd",,"StudyData", $A13, "MA", "InputChoice=Close,MAType=Sim,Period=21", "MA","D",,"all",,,,"T")</f>
        <v>380.49142857139998</v>
      </c>
      <c r="Q13" s="2">
        <f xml:space="preserve"> RTD("cqg.rtd",,"StudyData",$A13, "StdDev", "InputChoice=Close,Period1=21", "STDDEV","D",,"all",,,,"T")</f>
        <v>17.255345696399999</v>
      </c>
      <c r="R13" s="2">
        <f t="shared" si="0"/>
        <v>1.8329723428953804</v>
      </c>
    </row>
    <row r="14" spans="1:18" x14ac:dyDescent="0.3">
      <c r="A14" t="s">
        <v>14</v>
      </c>
      <c r="B14" t="str">
        <f>PROPER(RTD("cqg.rtd", ,"ContractData",A14, "LongDescription",, "T"))</f>
        <v>Amazon.Com Inc</v>
      </c>
      <c r="C14" s="2">
        <f>RTD("cqg.rtd", ,"ContractData",A14, "LastTrade",, "T")</f>
        <v>279.34000000000003</v>
      </c>
      <c r="D14" s="2">
        <f>RTD("cqg.rtd", ,"ContractData",A14, "NetLastTrade",, "T")</f>
        <v>4.8600000000000136</v>
      </c>
      <c r="E14" s="4">
        <f>IFERROR(RTD("cqg.rtd", ,"ContractData",A14, "PerCentNetLastTrade",, "T")/100,"")</f>
        <v>1.7706208102593997E-2</v>
      </c>
      <c r="F14" s="2">
        <f>RTD("cqg.rtd", ,"ContractData",A14, "Open",, "T")</f>
        <v>274.01</v>
      </c>
      <c r="G14" s="2">
        <f>RTD("cqg.rtd", ,"ContractData",A14, "High",, "T")</f>
        <v>279.92</v>
      </c>
      <c r="H14" s="2">
        <f>RTD("cqg.rtd", ,"ContractData",A14, "Low",, "T")</f>
        <v>273.60000000000002</v>
      </c>
      <c r="I14" s="4">
        <f>IFERROR(RTD("cqg.rtd",,"StudyData",A14, "PCB","BaseType=Index,Index=1", "Close", "W","0","all",,,,"T")/100,"")</f>
        <v>1.7706208102594045E-2</v>
      </c>
      <c r="J14" s="4">
        <f>IFERROR(RTD("cqg.rtd",,"StudyData",A14, "PCB","BaseType=Index,Index=1", "Close", "M","0","all",,,,"T")/100,"")</f>
        <v>2.8573532660726299E-2</v>
      </c>
      <c r="K14" s="4">
        <f>IFERROR(RTD("cqg.rtd",,"StudyData",A14, "PCB","BaseType=Index,Index=1", "Close", "Q","0","all",,,,"T")/100,"")</f>
        <v>0.17202316019132344</v>
      </c>
      <c r="L14" s="4">
        <f>IFERROR(RTD("cqg.rtd",,"StudyData",A14, "PCB","BaseType=Index,Index=1", "Close", "A","0","all",,,,"T")/100,"")</f>
        <v>0.21020708777402322</v>
      </c>
      <c r="M14" s="6">
        <f>RTD("cqg.rtd", ,"ContractData",A14, "T_CVol",, "T")</f>
        <v>12255348.961276</v>
      </c>
      <c r="N14" s="8">
        <f xml:space="preserve"> IFERROR(M14/RTD("cqg.rtd",,"StudyData", $A14, "MA", "InputChoice=Vol,MAType=Sim,Period=21", "MA","D","-1","all",,,,"T"),"")</f>
        <v>0.24916615790701191</v>
      </c>
      <c r="O14" s="9">
        <f>IFERROR(D14/RTD("cqg.rtd",,"StudyData","ATR("&amp;A14&amp;",MAType:=Sim,Period:=21)","Bar",, "Close", "D",,,,,,"T"),"")</f>
        <v>0.54365311884233791</v>
      </c>
      <c r="P14" s="10">
        <f xml:space="preserve"> RTD("cqg.rtd",,"StudyData", $A14, "MA", "InputChoice=Close,MAType=Sim,Period=21", "MA","D",,"all",,,,"T")</f>
        <v>252.91380952380001</v>
      </c>
      <c r="Q14" s="2">
        <f xml:space="preserve"> RTD("cqg.rtd",,"StudyData",$A14, "StdDev", "InputChoice=Close,Period1=21", "STDDEV","D",,"all",,,,"T")</f>
        <v>17.993111241600001</v>
      </c>
      <c r="R14" s="2">
        <f t="shared" si="0"/>
        <v>1.4686837713259269</v>
      </c>
    </row>
    <row r="15" spans="1:18" x14ac:dyDescent="0.3">
      <c r="A15" t="s">
        <v>15</v>
      </c>
      <c r="B15" t="str">
        <f>PROPER(RTD("cqg.rtd", ,"ContractData",A15, "LongDescription",, "T"))</f>
        <v>Applovin Corp Cla Cm</v>
      </c>
      <c r="C15" s="2">
        <f>RTD("cqg.rtd", ,"ContractData",A15, "LastTrade",, "T")</f>
        <v>342.74</v>
      </c>
      <c r="D15" s="2">
        <f>RTD("cqg.rtd", ,"ContractData",A15, "NetLastTrade",, "T")</f>
        <v>-4.0600000000000023</v>
      </c>
      <c r="E15" s="4">
        <f>IFERROR(RTD("cqg.rtd", ,"ContractData",A15, "PerCentNetLastTrade",, "T")/100,"")</f>
        <v>-1.1707035755478663E-2</v>
      </c>
      <c r="F15" s="2">
        <f>RTD("cqg.rtd", ,"ContractData",A15, "Open",, "T")</f>
        <v>347</v>
      </c>
      <c r="G15" s="2">
        <f>RTD("cqg.rtd", ,"ContractData",A15, "High",, "T")</f>
        <v>350.28000000000003</v>
      </c>
      <c r="H15" s="2">
        <f>RTD("cqg.rtd", ,"ContractData",A15, "Low",, "T")</f>
        <v>339.01</v>
      </c>
      <c r="I15" s="4">
        <f>IFERROR(RTD("cqg.rtd",,"StudyData",A15, "PCB","BaseType=Index,Index=1", "Close", "W","0","all",,,,"T")/100,"")</f>
        <v>-1.170703575547867E-2</v>
      </c>
      <c r="J15" s="4">
        <f>IFERROR(RTD("cqg.rtd",,"StudyData",A15, "PCB","BaseType=Index,Index=1", "Close", "M","0","all",,,,"T")/100,"")</f>
        <v>-0.13427633240717357</v>
      </c>
      <c r="K15" s="4">
        <f>IFERROR(RTD("cqg.rtd",,"StudyData",A15, "PCB","BaseType=Index,Index=1", "Close", "Q","0","all",,,,"T")/100,"")</f>
        <v>-0.3347825243095317</v>
      </c>
      <c r="L15" s="4">
        <f>IFERROR(RTD("cqg.rtd",,"StudyData",A15, "PCB","BaseType=Index,Index=1", "Close", "A","0","all",,,,"T")/100,"")</f>
        <v>-0.49134783770146329</v>
      </c>
      <c r="M15" s="6">
        <f>RTD("cqg.rtd", ,"ContractData",A15, "T_CVol",, "T")</f>
        <v>2207693.2975460002</v>
      </c>
      <c r="N15" s="8">
        <f xml:space="preserve"> IFERROR(M15/RTD("cqg.rtd",,"StudyData", $A15, "MA", "InputChoice=Vol,MAType=Sim,Period=21", "MA","D","-1","all",,,,"T"),"")</f>
        <v>0.31155950103974434</v>
      </c>
      <c r="O15" s="9">
        <f>IFERROR(D15/RTD("cqg.rtd",,"StudyData","ATR("&amp;A15&amp;",MAType:=Sim,Period:=21)","Bar",, "Close", "D",,,,,,"T"),"")</f>
        <v>-0.15793861030318518</v>
      </c>
      <c r="P15" s="10">
        <f xml:space="preserve"> RTD("cqg.rtd",,"StudyData", $A15, "MA", "InputChoice=Close,MAType=Sim,Period=21", "MA","D",,"all",,,,"T")</f>
        <v>407.58285714290002</v>
      </c>
      <c r="Q15" s="2">
        <f xml:space="preserve"> RTD("cqg.rtd",,"StudyData",$A15, "StdDev", "InputChoice=Close,Period1=21", "STDDEV","D",,"all",,,,"T")</f>
        <v>31.445434242400001</v>
      </c>
      <c r="R15" s="2">
        <f t="shared" si="0"/>
        <v>-2.0620754238295116</v>
      </c>
    </row>
    <row r="16" spans="1:18" x14ac:dyDescent="0.3">
      <c r="A16" t="s">
        <v>126</v>
      </c>
      <c r="B16" t="str">
        <f>PROPER(RTD("cqg.rtd", ,"ContractData",A16, "LongDescription",, "T"))</f>
        <v>Arm Holdings Plc Ads</v>
      </c>
      <c r="C16" s="2">
        <f>RTD("cqg.rtd", ,"ContractData",A16, "LastTrade",, "T")</f>
        <v>271.60000000000002</v>
      </c>
      <c r="D16" s="2">
        <f>RTD("cqg.rtd", ,"ContractData",A16, "NetLastTrade",, "T")</f>
        <v>-10.96999999999997</v>
      </c>
      <c r="E16" s="4">
        <f>IFERROR(RTD("cqg.rtd", ,"ContractData",A16, "PerCentNetLastTrade",, "T")/100,"")</f>
        <v>-3.8822238737304032E-2</v>
      </c>
      <c r="F16" s="2">
        <f>RTD("cqg.rtd", ,"ContractData",A16, "Open",, "T")</f>
        <v>281.26</v>
      </c>
      <c r="G16" s="2">
        <f>RTD("cqg.rtd", ,"ContractData",A16, "High",, "T")</f>
        <v>282.8</v>
      </c>
      <c r="H16" s="2">
        <f>RTD("cqg.rtd", ,"ContractData",A16, "Low",, "T")</f>
        <v>267.31</v>
      </c>
      <c r="I16" s="4">
        <f>IFERROR(RTD("cqg.rtd",,"StudyData",A16, "PCB","BaseType=Index,Index=1", "Close", "W","0","all",,,,"T")/100,"")</f>
        <v>-3.8822238737303928E-2</v>
      </c>
      <c r="J16" s="4">
        <f>IFERROR(RTD("cqg.rtd",,"StudyData",A16, "PCB","BaseType=Index,Index=1", "Close", "M","0","all",,,,"T")/100,"")</f>
        <v>0.1331302932955068</v>
      </c>
      <c r="K16" s="4">
        <f>IFERROR(RTD("cqg.rtd",,"StudyData",A16, "PCB","BaseType=Index,Index=1", "Close", "Q","0","all",,,,"T")/100,"")</f>
        <v>-0.23400174859689191</v>
      </c>
      <c r="L16" s="4">
        <f>IFERROR(RTD("cqg.rtd",,"StudyData",A16, "PCB","BaseType=Index,Index=1", "Close", "A","0","all",,,,"T")/100,"")</f>
        <v>1.484676607812643</v>
      </c>
      <c r="M16" s="6">
        <f>RTD("cqg.rtd", ,"ContractData",A16, "T_CVol",, "T")</f>
        <v>1449423.928025</v>
      </c>
      <c r="N16" s="8">
        <f xml:space="preserve"> IFERROR(M16/RTD("cqg.rtd",,"StudyData", $A16, "MA", "InputChoice=Vol,MAType=Sim,Period=21", "MA","D","-1","all",,,,"T"),"")</f>
        <v>0.23626000034979927</v>
      </c>
      <c r="O16" s="9">
        <f>IFERROR(D16/RTD("cqg.rtd",,"StudyData","ATR("&amp;A16&amp;",MAType:=Sim,Period:=21)","Bar",, "Close", "D",,,,,,"T"),"")</f>
        <v>-0.45592542748484693</v>
      </c>
      <c r="P16" s="10">
        <f xml:space="preserve"> RTD("cqg.rtd",,"StudyData", $A16, "MA", "InputChoice=Close,MAType=Sim,Period=21", "MA","D",,"all",,,,"T")</f>
        <v>267.82857142860001</v>
      </c>
      <c r="Q16" s="2">
        <f xml:space="preserve"> RTD("cqg.rtd",,"StudyData",$A16, "StdDev", "InputChoice=Close,Period1=21", "STDDEV","D",,"all",,,,"T")</f>
        <v>19.2348295908</v>
      </c>
      <c r="R16" s="2">
        <f t="shared" si="0"/>
        <v>0.19607288713407053</v>
      </c>
    </row>
    <row r="17" spans="1:18" x14ac:dyDescent="0.3">
      <c r="A17" t="s">
        <v>127</v>
      </c>
      <c r="B17" t="str">
        <f>PROPER(RTD("cqg.rtd", ,"ContractData",A17, "LongDescription",, "T"))</f>
        <v>Asml Hldg Ny Reg</v>
      </c>
      <c r="C17" s="2">
        <f>RTD("cqg.rtd", ,"ContractData",A17, "LastTrade",, "T")</f>
        <v>1753.51</v>
      </c>
      <c r="D17" s="2">
        <f>RTD("cqg.rtd", ,"ContractData",A17, "NetLastTrade",, "T")</f>
        <v>12.519999999999982</v>
      </c>
      <c r="E17" s="4">
        <f>IFERROR(RTD("cqg.rtd", ,"ContractData",A17, "PerCentNetLastTrade",, "T")/100,"")</f>
        <v>7.1913106910436019E-3</v>
      </c>
      <c r="F17" s="2">
        <f>RTD("cqg.rtd", ,"ContractData",A17, "Open",, "T")</f>
        <v>1793.01</v>
      </c>
      <c r="G17" s="2">
        <f>RTD("cqg.rtd", ,"ContractData",A17, "High",, "T")</f>
        <v>1794.47</v>
      </c>
      <c r="H17" s="2">
        <f>RTD("cqg.rtd", ,"ContractData",A17, "Low",, "T")</f>
        <v>1743.64</v>
      </c>
      <c r="I17" s="4">
        <f>IFERROR(RTD("cqg.rtd",,"StudyData",A17, "PCB","BaseType=Index,Index=1", "Close", "W","0","all",,,,"T")/100,"")</f>
        <v>7.1913106910435924E-3</v>
      </c>
      <c r="J17" s="4">
        <f>IFERROR(RTD("cqg.rtd",,"StudyData",A17, "PCB","BaseType=Index,Index=1", "Close", "M","0","all",,,,"T")/100,"")</f>
        <v>7.6433394720687539E-2</v>
      </c>
      <c r="K17" s="4">
        <f>IFERROR(RTD("cqg.rtd",,"StudyData",A17, "PCB","BaseType=Index,Index=1", "Close", "Q","0","all",,,,"T")/100,"")</f>
        <v>-0.1185911613318321</v>
      </c>
      <c r="L17" s="4">
        <f>IFERROR(RTD("cqg.rtd",,"StudyData",A17, "PCB","BaseType=Index,Index=1", "Close", "A","0","all",,,,"T")/100,"")</f>
        <v>0.63900884227842869</v>
      </c>
      <c r="M17" s="6">
        <f>RTD("cqg.rtd", ,"ContractData",A17, "T_CVol",, "T")</f>
        <v>607732.47563200002</v>
      </c>
      <c r="N17" s="8">
        <f xml:space="preserve"> IFERROR(M17/RTD("cqg.rtd",,"StudyData", $A17, "MA", "InputChoice=Vol,MAType=Sim,Period=21", "MA","D","-1","all",,,,"T"),"")</f>
        <v>0.32000238119843599</v>
      </c>
      <c r="O17" s="9">
        <f>IFERROR(D17/RTD("cqg.rtd",,"StudyData","ATR("&amp;A17&amp;",MAType:=Sim,Period:=21)","Bar",, "Close", "D",,,,,,"T"),"")</f>
        <v>0.16149480356750942</v>
      </c>
      <c r="P17" s="10">
        <f xml:space="preserve"> RTD("cqg.rtd",,"StudyData", $A17, "MA", "InputChoice=Close,MAType=Sim,Period=21", "MA","D",,"all",,,,"T")</f>
        <v>1716.7961904762001</v>
      </c>
      <c r="Q17" s="2">
        <f xml:space="preserve"> RTD("cqg.rtd",,"StudyData",$A17, "StdDev", "InputChoice=Close,Period1=21", "STDDEV","D",,"all",,,,"T")</f>
        <v>73.412358209399997</v>
      </c>
      <c r="R17" s="2">
        <f t="shared" si="0"/>
        <v>0.50010393916345997</v>
      </c>
    </row>
    <row r="18" spans="1:18" x14ac:dyDescent="0.3">
      <c r="A18" t="s">
        <v>16</v>
      </c>
      <c r="B18" t="str">
        <f>PROPER(RTD("cqg.rtd", ,"ContractData",A18, "LongDescription",, "T"))</f>
        <v>Broadcom Inc.</v>
      </c>
      <c r="C18" s="2">
        <f>RTD("cqg.rtd", ,"ContractData",A18, "LastTrade",, "T")</f>
        <v>426.06</v>
      </c>
      <c r="D18" s="2">
        <f>RTD("cqg.rtd", ,"ContractData",A18, "NetLastTrade",, "T")</f>
        <v>-1.6999999999999886</v>
      </c>
      <c r="E18" s="4">
        <f>IFERROR(RTD("cqg.rtd", ,"ContractData",A18, "PerCentNetLastTrade",, "T")/100,"")</f>
        <v>-3.9741911352160096E-3</v>
      </c>
      <c r="F18" s="2">
        <f>RTD("cqg.rtd", ,"ContractData",A18, "Open",, "T")</f>
        <v>426.99</v>
      </c>
      <c r="G18" s="2">
        <f>RTD("cqg.rtd", ,"ContractData",A18, "High",, "T")</f>
        <v>432.73</v>
      </c>
      <c r="H18" s="2">
        <f>RTD("cqg.rtd", ,"ContractData",A18, "Low",, "T")</f>
        <v>424.47</v>
      </c>
      <c r="I18" s="4">
        <f>IFERROR(RTD("cqg.rtd",,"StudyData",A18, "PCB","BaseType=Index,Index=1", "Close", "W","0","all",,,,"T")/100,"")</f>
        <v>-3.9741911352159818E-3</v>
      </c>
      <c r="J18" s="4">
        <f>IFERROR(RTD("cqg.rtd",,"StudyData",A18, "PCB","BaseType=Index,Index=1", "Close", "M","0","all",,,,"T")/100,"")</f>
        <v>9.4482120838470948E-2</v>
      </c>
      <c r="K18" s="4">
        <f>IFERROR(RTD("cqg.rtd",,"StudyData",A18, "PCB","BaseType=Index,Index=1", "Close", "Q","0","all",,,,"T")/100,"")</f>
        <v>0.12788881535407015</v>
      </c>
      <c r="L18" s="4">
        <f>IFERROR(RTD("cqg.rtd",,"StudyData",A18, "PCB","BaseType=Index,Index=1", "Close", "A","0","all",,,,"T")/100,"")</f>
        <v>0.23103149378792245</v>
      </c>
      <c r="M18" s="6">
        <f>RTD("cqg.rtd", ,"ContractData",A18, "T_CVol",, "T")</f>
        <v>5049828.777737</v>
      </c>
      <c r="N18" s="8">
        <f xml:space="preserve"> IFERROR(M18/RTD("cqg.rtd",,"StudyData", $A18, "MA", "InputChoice=Vol,MAType=Sim,Period=21", "MA","D","-1","all",,,,"T"),"")</f>
        <v>0.26793607324514124</v>
      </c>
      <c r="O18" s="9">
        <f>IFERROR(D18/RTD("cqg.rtd",,"StudyData","ATR("&amp;A18&amp;",MAType:=Sim,Period:=21)","Bar",, "Close", "D",,,,,,"T"),"")</f>
        <v>-0.1075625188307132</v>
      </c>
      <c r="P18" s="10">
        <f xml:space="preserve"> RTD("cqg.rtd",,"StudyData", $A18, "MA", "InputChoice=Close,MAType=Sim,Period=21", "MA","D",,"all",,,,"T")</f>
        <v>393.48523809519997</v>
      </c>
      <c r="Q18" s="2">
        <f xml:space="preserve"> RTD("cqg.rtd",,"StudyData",$A18, "StdDev", "InputChoice=Close,Period1=21", "STDDEV","D",,"all",,,,"T")</f>
        <v>17.536569849500001</v>
      </c>
      <c r="R18" s="2">
        <f t="shared" si="0"/>
        <v>1.8575332681567023</v>
      </c>
    </row>
    <row r="19" spans="1:18" x14ac:dyDescent="0.3">
      <c r="A19" t="s">
        <v>17</v>
      </c>
      <c r="B19" t="str">
        <f>PROPER(RTD("cqg.rtd", ,"ContractData",A19, "LongDescription",, "T"))</f>
        <v>Axon Enterprise, Inc</v>
      </c>
      <c r="C19" s="2">
        <f>RTD("cqg.rtd", ,"ContractData",A19, "LastTrade",, "T")</f>
        <v>597.66</v>
      </c>
      <c r="D19" s="2">
        <f>RTD("cqg.rtd", ,"ContractData",A19, "NetLastTrade",, "T")</f>
        <v>26.649999999999977</v>
      </c>
      <c r="E19" s="4">
        <f>IFERROR(RTD("cqg.rtd", ,"ContractData",A19, "PerCentNetLastTrade",, "T")/100,"")</f>
        <v>4.667168701073536E-2</v>
      </c>
      <c r="F19" s="2">
        <f>RTD("cqg.rtd", ,"ContractData",A19, "Open",, "T")</f>
        <v>568.25</v>
      </c>
      <c r="G19" s="2">
        <f>RTD("cqg.rtd", ,"ContractData",A19, "High",, "T")</f>
        <v>597.99</v>
      </c>
      <c r="H19" s="2">
        <f>RTD("cqg.rtd", ,"ContractData",A19, "Low",, "T")</f>
        <v>566.95000000000005</v>
      </c>
      <c r="I19" s="4">
        <f>IFERROR(RTD("cqg.rtd",,"StudyData",A19, "PCB","BaseType=Index,Index=1", "Close", "W","0","all",,,,"T")/100,"")</f>
        <v>4.6671687010735326E-2</v>
      </c>
      <c r="J19" s="4">
        <f>IFERROR(RTD("cqg.rtd",,"StudyData",A19, "PCB","BaseType=Index,Index=1", "Close", "M","0","all",,,,"T")/100,"")</f>
        <v>0.13244656662119142</v>
      </c>
      <c r="K19" s="4">
        <f>IFERROR(RTD("cqg.rtd",,"StudyData",A19, "PCB","BaseType=Index,Index=1", "Close", "Q","0","all",,,,"T")/100,"")</f>
        <v>6.608872478193388E-2</v>
      </c>
      <c r="L19" s="4">
        <f>IFERROR(RTD("cqg.rtd",,"StudyData",A19, "PCB","BaseType=Index,Index=1", "Close", "A","0","all",,,,"T")/100,"")</f>
        <v>5.2348000633880759E-2</v>
      </c>
      <c r="M19" s="6">
        <f>RTD("cqg.rtd", ,"ContractData",A19, "T_CVol",, "T")</f>
        <v>457150.70835700002</v>
      </c>
      <c r="N19" s="8">
        <f xml:space="preserve"> IFERROR(M19/RTD("cqg.rtd",,"StudyData", $A19, "MA", "InputChoice=Vol,MAType=Sim,Period=21", "MA","D","-1","all",,,,"T"),"")</f>
        <v>0.5244695545270841</v>
      </c>
      <c r="O19" s="9">
        <f>IFERROR(D19/RTD("cqg.rtd",,"StudyData","ATR("&amp;A19&amp;",MAType:=Sim,Period:=21)","Bar",, "Close", "D",,,,,,"T"),"")</f>
        <v>0.79743805303486448</v>
      </c>
      <c r="P19" s="10">
        <f xml:space="preserve"> RTD("cqg.rtd",,"StudyData", $A19, "MA", "InputChoice=Close,MAType=Sim,Period=21", "MA","D",,"all",,,,"T")</f>
        <v>540.61476190480005</v>
      </c>
      <c r="Q19" s="2">
        <f xml:space="preserve"> RTD("cqg.rtd",,"StudyData",$A19, "StdDev", "InputChoice=Close,Period1=21", "STDDEV","D",,"all",,,,"T")</f>
        <v>33.801616278499999</v>
      </c>
      <c r="R19" s="2">
        <f t="shared" si="0"/>
        <v>1.687648236261541</v>
      </c>
    </row>
    <row r="20" spans="1:18" x14ac:dyDescent="0.3">
      <c r="A20" t="s">
        <v>18</v>
      </c>
      <c r="B20" t="str">
        <f>PROPER(RTD("cqg.rtd", ,"ContractData",A20, "LongDescription",, "T"))</f>
        <v>Booking Holdings Inc</v>
      </c>
      <c r="C20" s="2">
        <f>RTD("cqg.rtd", ,"ContractData",A20, "LastTrade",, "T")</f>
        <v>210.9</v>
      </c>
      <c r="D20" s="2">
        <f>RTD("cqg.rtd", ,"ContractData",A20, "NetLastTrade",, "T")</f>
        <v>-3.5200000000000102</v>
      </c>
      <c r="E20" s="4">
        <f>IFERROR(RTD("cqg.rtd", ,"ContractData",A20, "PerCentNetLastTrade",, "T")/100,"")</f>
        <v>-1.6416379069116686E-2</v>
      </c>
      <c r="F20" s="2">
        <f>RTD("cqg.rtd", ,"ContractData",A20, "Open",, "T")</f>
        <v>213.93</v>
      </c>
      <c r="G20" s="2">
        <f>RTD("cqg.rtd", ,"ContractData",A20, "High",, "T")</f>
        <v>215.45000000000002</v>
      </c>
      <c r="H20" s="2">
        <f>RTD("cqg.rtd", ,"ContractData",A20, "Low",, "T")</f>
        <v>209.21</v>
      </c>
      <c r="I20" s="4">
        <f>IFERROR(RTD("cqg.rtd",,"StudyData",A20, "PCB","BaseType=Index,Index=1", "Close", "W","0","all",,,,"T")/100,"")</f>
        <v>-1.6416379069116735E-2</v>
      </c>
      <c r="J20" s="4">
        <f>IFERROR(RTD("cqg.rtd",,"StudyData",A20, "PCB","BaseType=Index,Index=1", "Close", "M","0","all",,,,"T")/100,"")</f>
        <v>9.3312597200622086E-2</v>
      </c>
      <c r="K20" s="4">
        <f>IFERROR(RTD("cqg.rtd",,"StudyData",A20, "PCB","BaseType=Index,Index=1", "Close", "Q","0","all",,,,"T")/100,"")</f>
        <v>0.18323608617594253</v>
      </c>
      <c r="L20" s="4">
        <f>IFERROR(RTD("cqg.rtd",,"StudyData",A20, "PCB","BaseType=Index,Index=1", "Close", "A","0","all",,,,"T")/100,"")</f>
        <v>-1.5452126418001038E-2</v>
      </c>
      <c r="M20" s="6">
        <f>RTD("cqg.rtd", ,"ContractData",A20, "T_CVol",, "T")</f>
        <v>1533403.627937</v>
      </c>
      <c r="N20" s="8">
        <f xml:space="preserve"> IFERROR(M20/RTD("cqg.rtd",,"StudyData", $A20, "MA", "InputChoice=Vol,MAType=Sim,Period=21", "MA","D","-1","all",,,,"T"),"")</f>
        <v>0.24215664903853154</v>
      </c>
      <c r="O20" s="9">
        <f>IFERROR(D20/RTD("cqg.rtd",,"StudyData","ATR("&amp;A20&amp;",MAType:=Sim,Period:=21)","Bar",, "Close", "D",,,,,,"T"),"")</f>
        <v>-0.46995994659546197</v>
      </c>
      <c r="P20" s="10">
        <f xml:space="preserve"> RTD("cqg.rtd",,"StudyData", $A20, "MA", "InputChoice=Close,MAType=Sim,Period=21", "MA","D",,"all",,,,"T")</f>
        <v>189.85666666669999</v>
      </c>
      <c r="Q20" s="2">
        <f xml:space="preserve"> RTD("cqg.rtd",,"StudyData",$A20, "StdDev", "InputChoice=Close,Period1=21", "STDDEV","D",,"all",,,,"T")</f>
        <v>12.532513651</v>
      </c>
      <c r="R20" s="2">
        <f t="shared" si="0"/>
        <v>1.6790991750981186</v>
      </c>
    </row>
    <row r="21" spans="1:18" x14ac:dyDescent="0.3">
      <c r="A21" t="s">
        <v>19</v>
      </c>
      <c r="B21" t="str">
        <f>PROPER(RTD("cqg.rtd", ,"ContractData",A21, "LongDescription",, "T"))</f>
        <v>Baker Hughes Co</v>
      </c>
      <c r="C21" s="2">
        <f>RTD("cqg.rtd", ,"ContractData",A21, "LastTrade",, "T")</f>
        <v>63.56</v>
      </c>
      <c r="D21" s="2">
        <f>RTD("cqg.rtd", ,"ContractData",A21, "NetLastTrade",, "T")</f>
        <v>2.009999999999998</v>
      </c>
      <c r="E21" s="4">
        <f>IFERROR(RTD("cqg.rtd", ,"ContractData",A21, "PerCentNetLastTrade",, "T")/100,"")</f>
        <v>3.2656376929325749E-2</v>
      </c>
      <c r="F21" s="2">
        <f>RTD("cqg.rtd", ,"ContractData",A21, "Open",, "T")</f>
        <v>62.050000000000004</v>
      </c>
      <c r="G21" s="2">
        <f>RTD("cqg.rtd", ,"ContractData",A21, "High",, "T")</f>
        <v>63.76</v>
      </c>
      <c r="H21" s="2">
        <f>RTD("cqg.rtd", ,"ContractData",A21, "Low",, "T")</f>
        <v>62</v>
      </c>
      <c r="I21" s="4">
        <f>IFERROR(RTD("cqg.rtd",,"StudyData",A21, "PCB","BaseType=Index,Index=1", "Close", "W","0","all",,,,"T")/100,"")</f>
        <v>3.2656376929325714E-2</v>
      </c>
      <c r="J21" s="4">
        <f>IFERROR(RTD("cqg.rtd",,"StudyData",A21, "PCB","BaseType=Index,Index=1", "Close", "M","0","all",,,,"T")/100,"")</f>
        <v>5.0752190444701605E-2</v>
      </c>
      <c r="K21" s="4">
        <f>IFERROR(RTD("cqg.rtd",,"StudyData",A21, "PCB","BaseType=Index,Index=1", "Close", "Q","0","all",,,,"T")/100,"")</f>
        <v>0.14522522522522527</v>
      </c>
      <c r="L21" s="4">
        <f>IFERROR(RTD("cqg.rtd",,"StudyData",A21, "PCB","BaseType=Index,Index=1", "Close", "A","0","all",,,,"T")/100,"")</f>
        <v>0.39569609134826533</v>
      </c>
      <c r="M21" s="6">
        <f>RTD("cqg.rtd", ,"ContractData",A21, "T_CVol",, "T")</f>
        <v>1438976.5910360001</v>
      </c>
      <c r="N21" s="8">
        <f xml:space="preserve"> IFERROR(M21/RTD("cqg.rtd",,"StudyData", $A21, "MA", "InputChoice=Vol,MAType=Sim,Period=21", "MA","D","-1","all",,,,"T"),"")</f>
        <v>0.16148844577205526</v>
      </c>
      <c r="O21" s="9">
        <f>IFERROR(D21/RTD("cqg.rtd",,"StudyData","ATR("&amp;A21&amp;",MAType:=Sim,Period:=21)","Bar",, "Close", "D",,,,,,"T"),"")</f>
        <v>1.0463559741931978</v>
      </c>
      <c r="P21" s="10">
        <f xml:space="preserve"> RTD("cqg.rtd",,"StudyData", $A21, "MA", "InputChoice=Close,MAType=Sim,Period=21", "MA","D",,"all",,,,"T")</f>
        <v>58.8985714286</v>
      </c>
      <c r="Q21" s="2">
        <f xml:space="preserve"> RTD("cqg.rtd",,"StudyData",$A21, "StdDev", "InputChoice=Close,Period1=21", "STDDEV","D",,"all",,,,"T")</f>
        <v>2.4459028632000002</v>
      </c>
      <c r="R21" s="2">
        <f t="shared" si="0"/>
        <v>1.9058109958223797</v>
      </c>
    </row>
    <row r="22" spans="1:18" x14ac:dyDescent="0.3">
      <c r="A22" t="s">
        <v>128</v>
      </c>
      <c r="B22" t="str">
        <f>PROPER(RTD("cqg.rtd", ,"ContractData",A22, "LongDescription",, "T"))</f>
        <v>Coca-Cola Europacifi</v>
      </c>
      <c r="C22" s="2">
        <f>RTD("cqg.rtd", ,"ContractData",A22, "LastTrade",, "T")</f>
        <v>106.17</v>
      </c>
      <c r="D22" s="2">
        <f>RTD("cqg.rtd", ,"ContractData",A22, "NetLastTrade",, "T")</f>
        <v>-2.1200000000000045</v>
      </c>
      <c r="E22" s="4">
        <f>IFERROR(RTD("cqg.rtd", ,"ContractData",A22, "PerCentNetLastTrade",, "T")/100,"")</f>
        <v>-1.9577061593868315E-2</v>
      </c>
      <c r="F22" s="2">
        <f>RTD("cqg.rtd", ,"ContractData",A22, "Open",, "T")</f>
        <v>106.65</v>
      </c>
      <c r="G22" s="2">
        <f>RTD("cqg.rtd", ,"ContractData",A22, "High",, "T")</f>
        <v>107.91</v>
      </c>
      <c r="H22" s="2">
        <f>RTD("cqg.rtd", ,"ContractData",A22, "Low",, "T")</f>
        <v>105.86</v>
      </c>
      <c r="I22" s="4">
        <f>IFERROR(RTD("cqg.rtd",,"StudyData",A22, "PCB","BaseType=Index,Index=1", "Close", "W","0","all",,,,"T")/100,"")</f>
        <v>-1.9577061593868357E-2</v>
      </c>
      <c r="J22" s="4">
        <f>IFERROR(RTD("cqg.rtd",,"StudyData",A22, "PCB","BaseType=Index,Index=1", "Close", "M","0","all",,,,"T")/100,"")</f>
        <v>-3.0056641695596617E-2</v>
      </c>
      <c r="K22" s="4">
        <f>IFERROR(RTD("cqg.rtd",,"StudyData",A22, "PCB","BaseType=Index,Index=1", "Close", "Q","0","all",,,,"T")/100,"")</f>
        <v>6.0957329869091567E-2</v>
      </c>
      <c r="L22" s="4">
        <f>IFERROR(RTD("cqg.rtd",,"StudyData",A22, "PCB","BaseType=Index,Index=1", "Close", "A","0","all",,,,"T")/100,"")</f>
        <v>0.17056229327453137</v>
      </c>
      <c r="M22" s="6">
        <f>RTD("cqg.rtd", ,"ContractData",A22, "T_CVol",, "T")</f>
        <v>432807.75098900002</v>
      </c>
      <c r="N22" s="8">
        <f xml:space="preserve"> IFERROR(M22/RTD("cqg.rtd",,"StudyData", $A22, "MA", "InputChoice=Vol,MAType=Sim,Period=21", "MA","D","-1","all",,,,"T"),"")</f>
        <v>0.21677296859016654</v>
      </c>
      <c r="O22" s="9">
        <f>IFERROR(D22/RTD("cqg.rtd",,"StudyData","ATR("&amp;A22&amp;",MAType:=Sim,Period:=21)","Bar",, "Close", "D",,,,,,"T"),"")</f>
        <v>-0.79443254817136755</v>
      </c>
      <c r="P22" s="10">
        <f xml:space="preserve"> RTD("cqg.rtd",,"StudyData", $A22, "MA", "InputChoice=Close,MAType=Sim,Period=21", "MA","D",,"all",,,,"T")</f>
        <v>107.19952380949999</v>
      </c>
      <c r="Q22" s="2">
        <f xml:space="preserve"> RTD("cqg.rtd",,"StudyData",$A22, "StdDev", "InputChoice=Close,Period1=21", "STDDEV","D",,"all",,,,"T")</f>
        <v>2.2836759761000001</v>
      </c>
      <c r="R22" s="2">
        <f t="shared" si="0"/>
        <v>-0.45081868893597793</v>
      </c>
    </row>
    <row r="23" spans="1:18" x14ac:dyDescent="0.3">
      <c r="A23" t="s">
        <v>20</v>
      </c>
      <c r="B23" t="str">
        <f>PROPER(RTD("cqg.rtd", ,"ContractData",A23, "LongDescription",, "T"))</f>
        <v>Cadence Design Sys</v>
      </c>
      <c r="C23" s="2">
        <f>RTD("cqg.rtd", ,"ContractData",A23, "LastTrade",, "T")</f>
        <v>337.87</v>
      </c>
      <c r="D23" s="2">
        <f>RTD("cqg.rtd", ,"ContractData",A23, "NetLastTrade",, "T")</f>
        <v>-1.3700000000000045</v>
      </c>
      <c r="E23" s="4">
        <f>IFERROR(RTD("cqg.rtd", ,"ContractData",A23, "PerCentNetLastTrade",, "T")/100,"")</f>
        <v>-4.0384388633415867E-3</v>
      </c>
      <c r="F23" s="2">
        <f>RTD("cqg.rtd", ,"ContractData",A23, "Open",, "T")</f>
        <v>337.31</v>
      </c>
      <c r="G23" s="2">
        <f>RTD("cqg.rtd", ,"ContractData",A23, "High",, "T")</f>
        <v>342.02</v>
      </c>
      <c r="H23" s="2">
        <f>RTD("cqg.rtd", ,"ContractData",A23, "Low",, "T")</f>
        <v>337.31</v>
      </c>
      <c r="I23" s="4">
        <f>IFERROR(RTD("cqg.rtd",,"StudyData",A23, "PCB","BaseType=Index,Index=1", "Close", "W","0","all",,,,"T")/100,"")</f>
        <v>-4.0384388633416006E-3</v>
      </c>
      <c r="J23" s="4">
        <f>IFERROR(RTD("cqg.rtd",,"StudyData",A23, "PCB","BaseType=Index,Index=1", "Close", "M","0","all",,,,"T")/100,"")</f>
        <v>-6.3231574613257383E-3</v>
      </c>
      <c r="K23" s="4">
        <f>IFERROR(RTD("cqg.rtd",,"StudyData",A23, "PCB","BaseType=Index,Index=1", "Close", "Q","0","all",,,,"T")/100,"")</f>
        <v>-9.9781519769796406E-2</v>
      </c>
      <c r="L23" s="4">
        <f>IFERROR(RTD("cqg.rtd",,"StudyData",A23, "PCB","BaseType=Index,Index=1", "Close", "A","0","all",,,,"T")/100,"")</f>
        <v>8.0907287734340083E-2</v>
      </c>
      <c r="M23" s="6">
        <f>RTD("cqg.rtd", ,"ContractData",A23, "T_CVol",, "T")</f>
        <v>358254.264333</v>
      </c>
      <c r="N23" s="8">
        <f xml:space="preserve"> IFERROR(M23/RTD("cqg.rtd",,"StudyData", $A23, "MA", "InputChoice=Vol,MAType=Sim,Period=21", "MA","D","-1","all",,,,"T"),"")</f>
        <v>0.15090116563443354</v>
      </c>
      <c r="O23" s="9">
        <f>IFERROR(D23/RTD("cqg.rtd",,"StudyData","ATR("&amp;A23&amp;",MAType:=Sim,Period:=21)","Bar",, "Close", "D",,,,,,"T"),"")</f>
        <v>-9.3640151021850263E-2</v>
      </c>
      <c r="P23" s="10">
        <f xml:space="preserve"> RTD("cqg.rtd",,"StudyData", $A23, "MA", "InputChoice=Close,MAType=Sim,Period=21", "MA","D",,"all",,,,"T")</f>
        <v>343.21714285709999</v>
      </c>
      <c r="Q23" s="2">
        <f xml:space="preserve"> RTD("cqg.rtd",,"StudyData",$A23, "StdDev", "InputChoice=Close,Period1=21", "STDDEV","D",,"all",,,,"T")</f>
        <v>15.1881975302</v>
      </c>
      <c r="R23" s="2">
        <f t="shared" si="0"/>
        <v>-0.35205908051088997</v>
      </c>
    </row>
    <row r="24" spans="1:18" x14ac:dyDescent="0.3">
      <c r="A24" t="s">
        <v>21</v>
      </c>
      <c r="B24" t="str">
        <f>PROPER(RTD("cqg.rtd", ,"ContractData",A24, "LongDescription",, "T"))</f>
        <v>Constellation En Cm</v>
      </c>
      <c r="C24" s="2">
        <f>RTD("cqg.rtd", ,"ContractData",A24, "LastTrade",, "T")</f>
        <v>271.72000000000003</v>
      </c>
      <c r="D24" s="2">
        <f>RTD("cqg.rtd", ,"ContractData",A24, "NetLastTrade",, "T")</f>
        <v>1.8300000000000409</v>
      </c>
      <c r="E24" s="4">
        <f>IFERROR(RTD("cqg.rtd", ,"ContractData",A24, "PerCentNetLastTrade",, "T")/100,"")</f>
        <v>6.7805402200896659E-3</v>
      </c>
      <c r="F24" s="2">
        <f>RTD("cqg.rtd", ,"ContractData",A24, "Open",, "T")</f>
        <v>270.3</v>
      </c>
      <c r="G24" s="2">
        <f>RTD("cqg.rtd", ,"ContractData",A24, "High",, "T")</f>
        <v>274.88</v>
      </c>
      <c r="H24" s="2">
        <f>RTD("cqg.rtd", ,"ContractData",A24, "Low",, "T")</f>
        <v>268.36</v>
      </c>
      <c r="I24" s="4">
        <f>IFERROR(RTD("cqg.rtd",,"StudyData",A24, "PCB","BaseType=Index,Index=1", "Close", "W","0","all",,,,"T")/100,"")</f>
        <v>6.7805402200898177E-3</v>
      </c>
      <c r="J24" s="4">
        <f>IFERROR(RTD("cqg.rtd",,"StudyData",A24, "PCB","BaseType=Index,Index=1", "Close", "M","0","all",,,,"T")/100,"")</f>
        <v>3.4138915318744155E-2</v>
      </c>
      <c r="K24" s="4">
        <f>IFERROR(RTD("cqg.rtd",,"StudyData",A24, "PCB","BaseType=Index,Index=1", "Close", "Q","0","all",,,,"T")/100,"")</f>
        <v>9.4012964528727386E-2</v>
      </c>
      <c r="L24" s="4">
        <f>IFERROR(RTD("cqg.rtd",,"StudyData",A24, "PCB","BaseType=Index,Index=1", "Close", "A","0","all",,,,"T")/100,"")</f>
        <v>-0.2308432643587057</v>
      </c>
      <c r="M24" s="6">
        <f>RTD("cqg.rtd", ,"ContractData",A24, "T_CVol",, "T")</f>
        <v>619072.348092</v>
      </c>
      <c r="N24" s="8">
        <f xml:space="preserve"> IFERROR(M24/RTD("cqg.rtd",,"StudyData", $A24, "MA", "InputChoice=Vol,MAType=Sim,Period=21", "MA","D","-1","all",,,,"T"),"")</f>
        <v>0.21906183745305355</v>
      </c>
      <c r="O24" s="9">
        <f>IFERROR(D24/RTD("cqg.rtd",,"StudyData","ATR("&amp;A24&amp;",MAType:=Sim,Period:=21)","Bar",, "Close", "D",,,,,,"T"),"")</f>
        <v>0.18104301125916406</v>
      </c>
      <c r="P24" s="10">
        <f xml:space="preserve"> RTD("cqg.rtd",,"StudyData", $A24, "MA", "InputChoice=Close,MAType=Sim,Period=21", "MA","D",,"all",,,,"T")</f>
        <v>263.7957142857</v>
      </c>
      <c r="Q24" s="2">
        <f xml:space="preserve"> RTD("cqg.rtd",,"StudyData",$A24, "StdDev", "InputChoice=Close,Period1=21", "STDDEV","D",,"all",,,,"T")</f>
        <v>7.5320708412000004</v>
      </c>
      <c r="R24" s="2">
        <f t="shared" si="0"/>
        <v>1.0520726479303186</v>
      </c>
    </row>
    <row r="25" spans="1:18" x14ac:dyDescent="0.3">
      <c r="A25" t="s">
        <v>22</v>
      </c>
      <c r="B25" t="str">
        <f>PROPER(RTD("cqg.rtd", ,"ContractData",A25, "LongDescription",, "T"))</f>
        <v>Comcast Corp A</v>
      </c>
      <c r="C25" s="2">
        <f>RTD("cqg.rtd", ,"ContractData",A25, "LastTrade",, "T")</f>
        <v>24.94</v>
      </c>
      <c r="D25" s="2">
        <f>RTD("cqg.rtd", ,"ContractData",A25, "NetLastTrade",, "T")</f>
        <v>-0.41999999999999815</v>
      </c>
      <c r="E25" s="4">
        <f>IFERROR(RTD("cqg.rtd", ,"ContractData",A25, "PerCentNetLastTrade",, "T")/100,"")</f>
        <v>-1.6561514195583594E-2</v>
      </c>
      <c r="F25" s="2">
        <f>RTD("cqg.rtd", ,"ContractData",A25, "Open",, "T")</f>
        <v>25.16</v>
      </c>
      <c r="G25" s="2">
        <f>RTD("cqg.rtd", ,"ContractData",A25, "High",, "T")</f>
        <v>25.23</v>
      </c>
      <c r="H25" s="2">
        <f>RTD("cqg.rtd", ,"ContractData",A25, "Low",, "T")</f>
        <v>24.77</v>
      </c>
      <c r="I25" s="4">
        <f>IFERROR(RTD("cqg.rtd",,"StudyData",A25, "PCB","BaseType=Index,Index=1", "Close", "W","0","all",,,,"T")/100,"")</f>
        <v>-1.6561514195583521E-2</v>
      </c>
      <c r="J25" s="4">
        <f>IFERROR(RTD("cqg.rtd",,"StudyData",A25, "PCB","BaseType=Index,Index=1", "Close", "M","0","all",,,,"T")/100,"")</f>
        <v>4.0901502504173647E-2</v>
      </c>
      <c r="K25" s="4">
        <f>IFERROR(RTD("cqg.rtd",,"StudyData",A25, "PCB","BaseType=Index,Index=1", "Close", "Q","0","all",,,,"T")/100,"")</f>
        <v>1.58859470468432E-2</v>
      </c>
      <c r="L25" s="4">
        <f>IFERROR(RTD("cqg.rtd",,"StudyData",A25, "PCB","BaseType=Index,Index=1", "Close", "A","0","all",,,,"T")/100,"")</f>
        <v>-0.16560722649715623</v>
      </c>
      <c r="M25" s="6">
        <f>RTD("cqg.rtd", ,"ContractData",A25, "T_CVol",, "T")</f>
        <v>5969177.9737769999</v>
      </c>
      <c r="N25" s="8">
        <f xml:space="preserve"> IFERROR(M25/RTD("cqg.rtd",,"StudyData", $A25, "MA", "InputChoice=Vol,MAType=Sim,Period=21", "MA","D","-1","all",,,,"T"),"")</f>
        <v>0.17939308504181073</v>
      </c>
      <c r="O25" s="9">
        <f>IFERROR(D25/RTD("cqg.rtd",,"StudyData","ATR("&amp;A25&amp;",MAType:=Sim,Period:=21)","Bar",, "Close", "D",,,,,,"T"),"")</f>
        <v>-0.480130647774407</v>
      </c>
      <c r="P25" s="10">
        <f xml:space="preserve"> RTD("cqg.rtd",,"StudyData", $A25, "MA", "InputChoice=Close,MAType=Sim,Period=21", "MA","D",,"all",,,,"T")</f>
        <v>23.942857142899999</v>
      </c>
      <c r="Q25" s="2">
        <f xml:space="preserve"> RTD("cqg.rtd",,"StudyData",$A25, "StdDev", "InputChoice=Close,Period1=21", "STDDEV","D",,"all",,,,"T")</f>
        <v>0.88020096650000001</v>
      </c>
      <c r="R25" s="2">
        <f t="shared" si="0"/>
        <v>1.1328581710890473</v>
      </c>
    </row>
    <row r="26" spans="1:18" x14ac:dyDescent="0.3">
      <c r="A26" t="s">
        <v>23</v>
      </c>
      <c r="B26" t="str">
        <f>PROPER(RTD("cqg.rtd", ,"ContractData",A26, "LongDescription",, "T"))</f>
        <v>Costco Wholesale</v>
      </c>
      <c r="C26" s="2">
        <f>RTD("cqg.rtd", ,"ContractData",A26, "LastTrade",, "T")</f>
        <v>944.04</v>
      </c>
      <c r="D26" s="2">
        <f>RTD("cqg.rtd", ,"ContractData",A26, "NetLastTrade",, "T")</f>
        <v>-3.7800000000000864</v>
      </c>
      <c r="E26" s="4">
        <f>IFERROR(RTD("cqg.rtd", ,"ContractData",A26, "PerCentNetLastTrade",, "T")/100,"")</f>
        <v>-3.988099006140406E-3</v>
      </c>
      <c r="F26" s="2">
        <f>RTD("cqg.rtd", ,"ContractData",A26, "Open",, "T")</f>
        <v>942.47</v>
      </c>
      <c r="G26" s="2">
        <f>RTD("cqg.rtd", ,"ContractData",A26, "High",, "T")</f>
        <v>947.79</v>
      </c>
      <c r="H26" s="2">
        <f>RTD("cqg.rtd", ,"ContractData",A26, "Low",, "T")</f>
        <v>940.56000000000006</v>
      </c>
      <c r="I26" s="4">
        <f>IFERROR(RTD("cqg.rtd",,"StudyData",A26, "PCB","BaseType=Index,Index=1", "Close", "W","0","all",,,,"T")/100,"")</f>
        <v>-3.9880990061404971E-3</v>
      </c>
      <c r="J26" s="4">
        <f>IFERROR(RTD("cqg.rtd",,"StudyData",A26, "PCB","BaseType=Index,Index=1", "Close", "M","0","all",,,,"T")/100,"")</f>
        <v>-8.2467512002437505E-3</v>
      </c>
      <c r="K26" s="4">
        <f>IFERROR(RTD("cqg.rtd",,"StudyData",A26, "PCB","BaseType=Index,Index=1", "Close", "Q","0","all",,,,"T")/100,"")</f>
        <v>9.1611703208012395E-3</v>
      </c>
      <c r="L26" s="4">
        <f>IFERROR(RTD("cqg.rtd",,"StudyData",A26, "PCB","BaseType=Index,Index=1", "Close", "A","0","all",,,,"T")/100,"")</f>
        <v>9.4742213048217561E-2</v>
      </c>
      <c r="M26" s="6">
        <f>RTD("cqg.rtd", ,"ContractData",A26, "T_CVol",, "T")</f>
        <v>502999.50020100002</v>
      </c>
      <c r="N26" s="8">
        <f xml:space="preserve"> IFERROR(M26/RTD("cqg.rtd",,"StudyData", $A26, "MA", "InputChoice=Vol,MAType=Sim,Period=21", "MA","D","-1","all",,,,"T"),"")</f>
        <v>0.24179438013220994</v>
      </c>
      <c r="O26" s="9">
        <f>IFERROR(D26/RTD("cqg.rtd",,"StudyData","ATR("&amp;A26&amp;",MAType:=Sim,Period:=21)","Bar",, "Close", "D",,,,,,"T"),"")</f>
        <v>-0.20614969095715108</v>
      </c>
      <c r="P26" s="10">
        <f xml:space="preserve"> RTD("cqg.rtd",,"StudyData", $A26, "MA", "InputChoice=Close,MAType=Sim,Period=21", "MA","D",,"all",,,,"T")</f>
        <v>942.27428571430005</v>
      </c>
      <c r="Q26" s="2">
        <f xml:space="preserve"> RTD("cqg.rtd",,"StudyData",$A26, "StdDev", "InputChoice=Close,Period1=21", "STDDEV","D",,"all",,,,"T")</f>
        <v>14.2602847001</v>
      </c>
      <c r="R26" s="2">
        <f t="shared" si="0"/>
        <v>0.12382040911760565</v>
      </c>
    </row>
    <row r="27" spans="1:18" x14ac:dyDescent="0.3">
      <c r="A27" t="s">
        <v>24</v>
      </c>
      <c r="B27" t="str">
        <f>PROPER(RTD("cqg.rtd", ,"ContractData",A27, "LongDescription",, "T"))</f>
        <v>Copart, Inc.</v>
      </c>
      <c r="C27" s="2">
        <f>RTD("cqg.rtd", ,"ContractData",A27, "LastTrade",, "T")</f>
        <v>29.37</v>
      </c>
      <c r="D27" s="2">
        <f>RTD("cqg.rtd", ,"ContractData",A27, "NetLastTrade",, "T")</f>
        <v>-0.28999999999999915</v>
      </c>
      <c r="E27" s="4">
        <f>IFERROR(RTD("cqg.rtd", ,"ContractData",A27, "PerCentNetLastTrade",, "T")/100,"")</f>
        <v>-9.7774780849629126E-3</v>
      </c>
      <c r="F27" s="2">
        <f>RTD("cqg.rtd", ,"ContractData",A27, "Open",, "T")</f>
        <v>29.35</v>
      </c>
      <c r="G27" s="2">
        <f>RTD("cqg.rtd", ,"ContractData",A27, "High",, "T")</f>
        <v>29.54</v>
      </c>
      <c r="H27" s="2">
        <f>RTD("cqg.rtd", ,"ContractData",A27, "Low",, "T")</f>
        <v>28.93</v>
      </c>
      <c r="I27" s="4">
        <f>IFERROR(RTD("cqg.rtd",,"StudyData",A27, "PCB","BaseType=Index,Index=1", "Close", "W","0","all",,,,"T")/100,"")</f>
        <v>-9.7774780849628831E-3</v>
      </c>
      <c r="J27" s="4">
        <f>IFERROR(RTD("cqg.rtd",,"StudyData",A27, "PCB","BaseType=Index,Index=1", "Close", "M","0","all",,,,"T")/100,"")</f>
        <v>8.5851648351648342E-3</v>
      </c>
      <c r="K27" s="4">
        <f>IFERROR(RTD("cqg.rtd",,"StudyData",A27, "PCB","BaseType=Index,Index=1", "Close", "Q","0","all",,,,"T")/100,"")</f>
        <v>4.1858815182688885E-2</v>
      </c>
      <c r="L27" s="4">
        <f>IFERROR(RTD("cqg.rtd",,"StudyData",A27, "PCB","BaseType=Index,Index=1", "Close", "A","0","all",,,,"T")/100,"")</f>
        <v>-0.24980842911877388</v>
      </c>
      <c r="M27" s="6">
        <f>RTD("cqg.rtd", ,"ContractData",A27, "T_CVol",, "T")</f>
        <v>1852573.536354</v>
      </c>
      <c r="N27" s="8">
        <f xml:space="preserve"> IFERROR(M27/RTD("cqg.rtd",,"StudyData", $A27, "MA", "InputChoice=Vol,MAType=Sim,Period=21", "MA","D","-1","all",,,,"T"),"")</f>
        <v>0.16191333380165193</v>
      </c>
      <c r="O27" s="9">
        <f>IFERROR(D27/RTD("cqg.rtd",,"StudyData","ATR("&amp;A27&amp;",MAType:=Sim,Period:=21)","Bar",, "Close", "D",,,,,,"T"),"")</f>
        <v>-0.29882237486999857</v>
      </c>
      <c r="P27" s="10">
        <f xml:space="preserve"> RTD("cqg.rtd",,"StudyData", $A27, "MA", "InputChoice=Close,MAType=Sim,Period=21", "MA","D",,"all",,,,"T")</f>
        <v>28.609047618999998</v>
      </c>
      <c r="Q27" s="2">
        <f xml:space="preserve"> RTD("cqg.rtd",,"StudyData",$A27, "StdDev", "InputChoice=Close,Period1=21", "STDDEV","D",,"all",,,,"T")</f>
        <v>1.1574639962</v>
      </c>
      <c r="R27" s="2">
        <f t="shared" si="0"/>
        <v>0.65743071361030625</v>
      </c>
    </row>
    <row r="28" spans="1:18" x14ac:dyDescent="0.3">
      <c r="A28" t="s">
        <v>25</v>
      </c>
      <c r="B28" t="str">
        <f>PROPER(RTD("cqg.rtd", ,"ContractData",A28, "LongDescription",, "T"))</f>
        <v>Crowdstrike Hld Cm A</v>
      </c>
      <c r="C28" s="2">
        <f>RTD("cqg.rtd", ,"ContractData",A28, "LastTrade",, "T")</f>
        <v>225.81</v>
      </c>
      <c r="D28" s="2">
        <f>RTD("cqg.rtd", ,"ContractData",A28, "NetLastTrade",, "T")</f>
        <v>11.389999999999986</v>
      </c>
      <c r="E28" s="4">
        <f>IFERROR(RTD("cqg.rtd", ,"ContractData",A28, "PerCentNetLastTrade",, "T")/100,"")</f>
        <v>5.3120044771942911E-2</v>
      </c>
      <c r="F28" s="2">
        <f>RTD("cqg.rtd", ,"ContractData",A28, "Open",, "T")</f>
        <v>215.3</v>
      </c>
      <c r="G28" s="2">
        <f>RTD("cqg.rtd", ,"ContractData",A28, "High",, "T")</f>
        <v>226.28</v>
      </c>
      <c r="H28" s="2">
        <f>RTD("cqg.rtd", ,"ContractData",A28, "Low",, "T")</f>
        <v>214.55</v>
      </c>
      <c r="I28" s="4">
        <f>IFERROR(RTD("cqg.rtd",,"StudyData",A28, "PCB","BaseType=Index,Index=1", "Close", "W","0","all",,,,"T")/100,"")</f>
        <v>5.3120044771942848E-2</v>
      </c>
      <c r="J28" s="4">
        <f>IFERROR(RTD("cqg.rtd",,"StudyData",A28, "PCB","BaseType=Index,Index=1", "Close", "M","0","all",,,,"T")/100,"")</f>
        <v>0.18311851618987732</v>
      </c>
      <c r="K28" s="4">
        <f>IFERROR(RTD("cqg.rtd",,"StudyData",A28, "PCB","BaseType=Index,Index=1", "Close", "Q","0","all",,,,"T")/100,"")</f>
        <v>0.18361463465772093</v>
      </c>
      <c r="L28" s="4">
        <f>IFERROR(RTD("cqg.rtd",,"StudyData",A28, "PCB","BaseType=Index,Index=1", "Close", "A","0","all",,,,"T")/100,"")</f>
        <v>0.92687089342094042</v>
      </c>
      <c r="M28" s="6">
        <f>RTD("cqg.rtd", ,"ContractData",A28, "T_CVol",, "T")</f>
        <v>3415768.4797430001</v>
      </c>
      <c r="N28" s="8">
        <f xml:space="preserve"> IFERROR(M28/RTD("cqg.rtd",,"StudyData", $A28, "MA", "InputChoice=Vol,MAType=Sim,Period=21", "MA","D","-1","all",,,,"T"),"")</f>
        <v>0.41328368019401818</v>
      </c>
      <c r="O28" s="9">
        <f>IFERROR(D28/RTD("cqg.rtd",,"StudyData","ATR("&amp;A28&amp;",MAType:=Sim,Period:=21)","Bar",, "Close", "D",,,,,,"T"),"")</f>
        <v>1.1446688361381478</v>
      </c>
      <c r="P28" s="10">
        <f xml:space="preserve"> RTD("cqg.rtd",,"StudyData", $A28, "MA", "InputChoice=Close,MAType=Sim,Period=21", "MA","D",,"all",,,,"T")</f>
        <v>197.41047619049999</v>
      </c>
      <c r="Q28" s="2">
        <f xml:space="preserve"> RTD("cqg.rtd",,"StudyData",$A28, "StdDev", "InputChoice=Close,Period1=21", "STDDEV","D",,"all",,,,"T")</f>
        <v>13.0409284201</v>
      </c>
      <c r="R28" s="2">
        <f t="shared" si="0"/>
        <v>2.1777225435673571</v>
      </c>
    </row>
    <row r="29" spans="1:18" x14ac:dyDescent="0.3">
      <c r="A29" t="s">
        <v>129</v>
      </c>
      <c r="B29" t="str">
        <f>PROPER(RTD("cqg.rtd", ,"ContractData",A29, "LongDescription",, "T"))</f>
        <v>Coreweave Cl A Cs</v>
      </c>
      <c r="C29" s="2">
        <f>RTD("cqg.rtd", ,"ContractData",A29, "LastTrade",, "T")</f>
        <v>90.09</v>
      </c>
      <c r="D29" s="2">
        <f>RTD("cqg.rtd", ,"ContractData",A29, "NetLastTrade",, "T")</f>
        <v>-0.57999999999999829</v>
      </c>
      <c r="E29" s="4">
        <f>IFERROR(RTD("cqg.rtd", ,"ContractData",A29, "PerCentNetLastTrade",, "T")/100,"")</f>
        <v>-6.3968236461894781E-3</v>
      </c>
      <c r="F29" s="2">
        <f>RTD("cqg.rtd", ,"ContractData",A29, "Open",, "T")</f>
        <v>92.350000000000009</v>
      </c>
      <c r="G29" s="2">
        <f>RTD("cqg.rtd", ,"ContractData",A29, "High",, "T")</f>
        <v>93.98</v>
      </c>
      <c r="H29" s="2">
        <f>RTD("cqg.rtd", ,"ContractData",A29, "Low",, "T")</f>
        <v>89.01</v>
      </c>
      <c r="I29" s="4">
        <f>IFERROR(RTD("cqg.rtd",,"StudyData",A29, "PCB","BaseType=Index,Index=1", "Close", "W","0","all",,,,"T")/100,"")</f>
        <v>-6.396823646189459E-3</v>
      </c>
      <c r="J29" s="4">
        <f>IFERROR(RTD("cqg.rtd",,"StudyData",A29, "PCB","BaseType=Index,Index=1", "Close", "M","0","all",,,,"T")/100,"")</f>
        <v>0.25525985787933686</v>
      </c>
      <c r="K29" s="4">
        <f>IFERROR(RTD("cqg.rtd",,"StudyData",A29, "PCB","BaseType=Index,Index=1", "Close", "Q","0","all",,,,"T")/100,"")</f>
        <v>-9.4936708860759514E-2</v>
      </c>
      <c r="L29" s="4">
        <f>IFERROR(RTD("cqg.rtd",,"StudyData",A29, "PCB","BaseType=Index,Index=1", "Close", "A","0","all",,,,"T")/100,"")</f>
        <v>0.25806451612903231</v>
      </c>
      <c r="M29" s="6">
        <f>RTD("cqg.rtd", ,"ContractData",A29, "T_CVol",, "T")</f>
        <v>9421676.9319049995</v>
      </c>
      <c r="N29" s="8">
        <f xml:space="preserve"> IFERROR(M29/RTD("cqg.rtd",,"StudyData", $A29, "MA", "InputChoice=Vol,MAType=Sim,Period=21", "MA","D","-1","all",,,,"T"),"")</f>
        <v>0.36172946420001062</v>
      </c>
      <c r="O29" s="9">
        <f>IFERROR(D29/RTD("cqg.rtd",,"StudyData","ATR("&amp;A29&amp;",MAType:=Sim,Period:=21)","Bar",, "Close", "D",,,,,,"T"),"")</f>
        <v>-8.0897980871681804E-2</v>
      </c>
      <c r="P29" s="10">
        <f xml:space="preserve"> RTD("cqg.rtd",,"StudyData", $A29, "MA", "InputChoice=Close,MAType=Sim,Period=21", "MA","D",,"all",,,,"T")</f>
        <v>78.712857142900006</v>
      </c>
      <c r="Q29" s="2">
        <f xml:space="preserve"> RTD("cqg.rtd",,"StudyData",$A29, "StdDev", "InputChoice=Close,Period1=21", "STDDEV","D",,"all",,,,"T")</f>
        <v>8.2775767921999996</v>
      </c>
      <c r="R29" s="2">
        <f t="shared" si="0"/>
        <v>1.3744533143831095</v>
      </c>
    </row>
    <row r="30" spans="1:18" x14ac:dyDescent="0.3">
      <c r="A30" t="s">
        <v>26</v>
      </c>
      <c r="B30" t="str">
        <f>PROPER(RTD("cqg.rtd", ,"ContractData",A30, "LongDescription",, "T"))</f>
        <v>Cisco Systems Inc.</v>
      </c>
      <c r="C30" s="2">
        <f>RTD("cqg.rtd", ,"ContractData",A30, "LastTrade",, "T")</f>
        <v>123.3</v>
      </c>
      <c r="D30" s="2">
        <f>RTD("cqg.rtd", ,"ContractData",A30, "NetLastTrade",, "T")</f>
        <v>1.8699999999999903</v>
      </c>
      <c r="E30" s="4">
        <f>IFERROR(RTD("cqg.rtd", ,"ContractData",A30, "PerCentNetLastTrade",, "T")/100,"")</f>
        <v>1.5399818825660874E-2</v>
      </c>
      <c r="F30" s="2">
        <f>RTD("cqg.rtd", ,"ContractData",A30, "Open",, "T")</f>
        <v>123.05</v>
      </c>
      <c r="G30" s="2">
        <f>RTD("cqg.rtd", ,"ContractData",A30, "High",, "T")</f>
        <v>124.71000000000001</v>
      </c>
      <c r="H30" s="2">
        <f>RTD("cqg.rtd", ,"ContractData",A30, "Low",, "T")</f>
        <v>122.51</v>
      </c>
      <c r="I30" s="4">
        <f>IFERROR(RTD("cqg.rtd",,"StudyData",A30, "PCB","BaseType=Index,Index=1", "Close", "W","0","all",,,,"T")/100,"")</f>
        <v>1.5399818825660794E-2</v>
      </c>
      <c r="J30" s="4">
        <f>IFERROR(RTD("cqg.rtd",,"StudyData",A30, "PCB","BaseType=Index,Index=1", "Close", "M","0","all",,,,"T")/100,"")</f>
        <v>6.3022674368479928E-2</v>
      </c>
      <c r="K30" s="4">
        <f>IFERROR(RTD("cqg.rtd",,"StudyData",A30, "PCB","BaseType=Index,Index=1", "Close", "Q","0","all",,,,"T")/100,"")</f>
        <v>4.9719053294738538E-2</v>
      </c>
      <c r="L30" s="4">
        <f>IFERROR(RTD("cqg.rtd",,"StudyData",A30, "PCB","BaseType=Index,Index=1", "Close", "A","0","all",,,,"T")/100,"")</f>
        <v>0.60067506166428652</v>
      </c>
      <c r="M30" s="6">
        <f>RTD("cqg.rtd", ,"ContractData",A30, "T_CVol",, "T")</f>
        <v>7244938.4830830004</v>
      </c>
      <c r="N30" s="8">
        <f xml:space="preserve"> IFERROR(M30/RTD("cqg.rtd",,"StudyData", $A30, "MA", "InputChoice=Vol,MAType=Sim,Period=21", "MA","D","-1","all",,,,"T"),"")</f>
        <v>0.35546452601631129</v>
      </c>
      <c r="O30" s="9">
        <f>IFERROR(D30/RTD("cqg.rtd",,"StudyData","ATR("&amp;A30&amp;",MAType:=Sim,Period:=21)","Bar",, "Close", "D",,,,,,"T"),"")</f>
        <v>0.52408914987251287</v>
      </c>
      <c r="P30" s="10">
        <f xml:space="preserve"> RTD("cqg.rtd",,"StudyData", $A30, "MA", "InputChoice=Close,MAType=Sim,Period=21", "MA","D",,"all",,,,"T")</f>
        <v>115.64857142859999</v>
      </c>
      <c r="Q30" s="2">
        <f xml:space="preserve"> RTD("cqg.rtd",,"StudyData",$A30, "StdDev", "InputChoice=Close,Period1=21", "STDDEV","D",,"all",,,,"T")</f>
        <v>4.0531825069999998</v>
      </c>
      <c r="R30" s="2">
        <f t="shared" si="0"/>
        <v>1.8877582142392297</v>
      </c>
    </row>
    <row r="31" spans="1:18" x14ac:dyDescent="0.3">
      <c r="A31" t="s">
        <v>27</v>
      </c>
      <c r="B31" t="str">
        <f>PROPER(RTD("cqg.rtd", ,"ContractData",A31, "LongDescription",, "T"))</f>
        <v>Csx Corporation</v>
      </c>
      <c r="C31" s="2">
        <f>RTD("cqg.rtd", ,"ContractData",A31, "LastTrade",, "T")</f>
        <v>50.22</v>
      </c>
      <c r="D31" s="2">
        <f>RTD("cqg.rtd", ,"ContractData",A31, "NetLastTrade",, "T")</f>
        <v>-5.0000000000004263E-2</v>
      </c>
      <c r="E31" s="4">
        <f>IFERROR(RTD("cqg.rtd", ,"ContractData",A31, "PerCentNetLastTrade",, "T")/100,"")</f>
        <v>-9.9462900338173859E-4</v>
      </c>
      <c r="F31" s="2">
        <f>RTD("cqg.rtd", ,"ContractData",A31, "Open",, "T")</f>
        <v>50</v>
      </c>
      <c r="G31" s="2">
        <f>RTD("cqg.rtd", ,"ContractData",A31, "High",, "T")</f>
        <v>50.45</v>
      </c>
      <c r="H31" s="2">
        <f>RTD("cqg.rtd", ,"ContractData",A31, "Low",, "T")</f>
        <v>49.93</v>
      </c>
      <c r="I31" s="4">
        <f>IFERROR(RTD("cqg.rtd",,"StudyData",A31, "PCB","BaseType=Index,Index=1", "Close", "W","0","all",,,,"T")/100,"")</f>
        <v>-9.9462900338182338E-4</v>
      </c>
      <c r="J31" s="4">
        <f>IFERROR(RTD("cqg.rtd",,"StudyData",A31, "PCB","BaseType=Index,Index=1", "Close", "M","0","all",,,,"T")/100,"")</f>
        <v>-3.5714285714285661E-3</v>
      </c>
      <c r="K31" s="4">
        <f>IFERROR(RTD("cqg.rtd",,"StudyData",A31, "PCB","BaseType=Index,Index=1", "Close", "Q","0","all",,,,"T")/100,"")</f>
        <v>5.6595834209972606E-2</v>
      </c>
      <c r="L31" s="4">
        <f>IFERROR(RTD("cqg.rtd",,"StudyData",A31, "PCB","BaseType=Index,Index=1", "Close", "A","0","all",,,,"T")/100,"")</f>
        <v>0.38537931034482759</v>
      </c>
      <c r="M31" s="6">
        <f>RTD("cqg.rtd", ,"ContractData",A31, "T_CVol",, "T")</f>
        <v>2391001.7631939999</v>
      </c>
      <c r="N31" s="8">
        <f xml:space="preserve"> IFERROR(M31/RTD("cqg.rtd",,"StudyData", $A31, "MA", "InputChoice=Vol,MAType=Sim,Period=21", "MA","D","-1","all",,,,"T"),"")</f>
        <v>0.17289148452913977</v>
      </c>
      <c r="O31" s="9">
        <f>IFERROR(D31/RTD("cqg.rtd",,"StudyData","ATR("&amp;A31&amp;",MAType:=Sim,Period:=21)","Bar",, "Close", "D",,,,,,"T"),"")</f>
        <v>-4.2927228126154855E-2</v>
      </c>
      <c r="P31" s="10">
        <f xml:space="preserve"> RTD("cqg.rtd",,"StudyData", $A31, "MA", "InputChoice=Close,MAType=Sim,Period=21", "MA","D",,"all",,,,"T")</f>
        <v>50.654285714300002</v>
      </c>
      <c r="Q31" s="2">
        <f xml:space="preserve"> RTD("cqg.rtd",,"StudyData",$A31, "StdDev", "InputChoice=Close,Period1=21", "STDDEV","D",,"all",,,,"T")</f>
        <v>0.94688748980000004</v>
      </c>
      <c r="R31" s="2">
        <f t="shared" si="0"/>
        <v>-0.4586455296729417</v>
      </c>
    </row>
    <row r="32" spans="1:18" x14ac:dyDescent="0.3">
      <c r="A32" t="s">
        <v>28</v>
      </c>
      <c r="B32" t="str">
        <f>PROPER(RTD("cqg.rtd", ,"ContractData",A32, "LongDescription",, "T"))</f>
        <v>Cintas Corp</v>
      </c>
      <c r="C32" s="2">
        <f>RTD("cqg.rtd", ,"ContractData",A32, "LastTrade",, "T")</f>
        <v>202.16</v>
      </c>
      <c r="D32" s="2">
        <f>RTD("cqg.rtd", ,"ContractData",A32, "NetLastTrade",, "T")</f>
        <v>-0.89000000000001478</v>
      </c>
      <c r="E32" s="4">
        <f>IFERROR(RTD("cqg.rtd", ,"ContractData",A32, "PerCentNetLastTrade",, "T")/100,"")</f>
        <v>-4.3831568579167689E-3</v>
      </c>
      <c r="F32" s="2">
        <f>RTD("cqg.rtd", ,"ContractData",A32, "Open",, "T")</f>
        <v>201.68</v>
      </c>
      <c r="G32" s="2">
        <f>RTD("cqg.rtd", ,"ContractData",A32, "High",, "T")</f>
        <v>203.58</v>
      </c>
      <c r="H32" s="2">
        <f>RTD("cqg.rtd", ,"ContractData",A32, "Low",, "T")</f>
        <v>200.9</v>
      </c>
      <c r="I32" s="4">
        <f>IFERROR(RTD("cqg.rtd",,"StudyData",A32, "PCB","BaseType=Index,Index=1", "Close", "W","0","all",,,,"T")/100,"")</f>
        <v>-4.3831568579168418E-3</v>
      </c>
      <c r="J32" s="4">
        <f>IFERROR(RTD("cqg.rtd",,"StudyData",A32, "PCB","BaseType=Index,Index=1", "Close", "M","0","all",,,,"T")/100,"")</f>
        <v>-1.207056638811513E-2</v>
      </c>
      <c r="K32" s="4">
        <f>IFERROR(RTD("cqg.rtd",,"StudyData",A32, "PCB","BaseType=Index,Index=1", "Close", "Q","0","all",,,,"T")/100,"")</f>
        <v>0.18861712135465653</v>
      </c>
      <c r="L32" s="4">
        <f>IFERROR(RTD("cqg.rtd",,"StudyData",A32, "PCB","BaseType=Index,Index=1", "Close", "A","0","all",,,,"T")/100,"")</f>
        <v>7.4918913170627974E-2</v>
      </c>
      <c r="M32" s="6">
        <f>RTD("cqg.rtd", ,"ContractData",A32, "T_CVol",, "T")</f>
        <v>286425.19048500003</v>
      </c>
      <c r="N32" s="8">
        <f xml:space="preserve"> IFERROR(M32/RTD("cqg.rtd",,"StudyData", $A32, "MA", "InputChoice=Vol,MAType=Sim,Period=21", "MA","D","-1","all",,,,"T"),"")</f>
        <v>0.10978010688199648</v>
      </c>
      <c r="O32" s="9">
        <f>IFERROR(D32/RTD("cqg.rtd",,"StudyData","ATR("&amp;A32&amp;",MAType:=Sim,Period:=21)","Bar",, "Close", "D",,,,,,"T"),"")</f>
        <v>-0.14807479004853646</v>
      </c>
      <c r="P32" s="10">
        <f xml:space="preserve"> RTD("cqg.rtd",,"StudyData", $A32, "MA", "InputChoice=Close,MAType=Sim,Period=21", "MA","D",,"all",,,,"T")</f>
        <v>202.5776190476</v>
      </c>
      <c r="Q32" s="2">
        <f xml:space="preserve"> RTD("cqg.rtd",,"StudyData",$A32, "StdDev", "InputChoice=Close,Period1=21", "STDDEV","D",,"all",,,,"T")</f>
        <v>7.7803800278999997</v>
      </c>
      <c r="R32" s="2">
        <f t="shared" si="0"/>
        <v>-5.3675918927152746E-2</v>
      </c>
    </row>
    <row r="33" spans="1:18" x14ac:dyDescent="0.3">
      <c r="A33" t="s">
        <v>29</v>
      </c>
      <c r="B33" t="str">
        <f>PROPER(RTD("cqg.rtd", ,"ContractData",A33, "LongDescription",, "T"))</f>
        <v>Doordash, Inc. Cl A</v>
      </c>
      <c r="C33" s="2">
        <f>RTD("cqg.rtd", ,"ContractData",A33, "LastTrade",, "T")</f>
        <v>209.29</v>
      </c>
      <c r="D33" s="2">
        <f>RTD("cqg.rtd", ,"ContractData",A33, "NetLastTrade",, "T")</f>
        <v>-6.9699999999999989</v>
      </c>
      <c r="E33" s="4">
        <f>IFERROR(RTD("cqg.rtd", ,"ContractData",A33, "PerCentNetLastTrade",, "T")/100,"")</f>
        <v>-3.22297234809951E-2</v>
      </c>
      <c r="F33" s="2">
        <f>RTD("cqg.rtd", ,"ContractData",A33, "Open",, "T")</f>
        <v>212.5</v>
      </c>
      <c r="G33" s="2">
        <f>RTD("cqg.rtd", ,"ContractData",A33, "High",, "T")</f>
        <v>215.99</v>
      </c>
      <c r="H33" s="2">
        <f>RTD("cqg.rtd", ,"ContractData",A33, "Low",, "T")</f>
        <v>208.27</v>
      </c>
      <c r="I33" s="4">
        <f>IFERROR(RTD("cqg.rtd",,"StudyData",A33, "PCB","BaseType=Index,Index=1", "Close", "W","0","all",,,,"T")/100,"")</f>
        <v>-3.2229723480995093E-2</v>
      </c>
      <c r="J33" s="4">
        <f>IFERROR(RTD("cqg.rtd",,"StudyData",A33, "PCB","BaseType=Index,Index=1", "Close", "M","0","all",,,,"T")/100,"")</f>
        <v>6.6935154975530153E-2</v>
      </c>
      <c r="K33" s="4">
        <f>IFERROR(RTD("cqg.rtd",,"StudyData",A33, "PCB","BaseType=Index,Index=1", "Close", "Q","0","all",,,,"T")/100,"")</f>
        <v>0.13417872432666769</v>
      </c>
      <c r="L33" s="4">
        <f>IFERROR(RTD("cqg.rtd",,"StudyData",A33, "PCB","BaseType=Index,Index=1", "Close", "A","0","all",,,,"T")/100,"")</f>
        <v>-7.5900741787354398E-2</v>
      </c>
      <c r="M33" s="6">
        <f>RTD("cqg.rtd", ,"ContractData",A33, "T_CVol",, "T")</f>
        <v>2826545.0252510002</v>
      </c>
      <c r="N33" s="8">
        <f xml:space="preserve"> IFERROR(M33/RTD("cqg.rtd",,"StudyData", $A33, "MA", "InputChoice=Vol,MAType=Sim,Period=21", "MA","D","-1","all",,,,"T"),"")</f>
        <v>0.72252572549393923</v>
      </c>
      <c r="O33" s="9">
        <f>IFERROR(D33/RTD("cqg.rtd",,"StudyData","ATR("&amp;A33&amp;",MAType:=Sim,Period:=21)","Bar",, "Close", "D",,,,,,"T"),"")</f>
        <v>-0.83654340744175359</v>
      </c>
      <c r="P33" s="10">
        <f xml:space="preserve"> RTD("cqg.rtd",,"StudyData", $A33, "MA", "InputChoice=Close,MAType=Sim,Period=21", "MA","D",,"all",,,,"T")</f>
        <v>192.930952381</v>
      </c>
      <c r="Q33" s="2">
        <f xml:space="preserve"> RTD("cqg.rtd",,"StudyData",$A33, "StdDev", "InputChoice=Close,Period1=21", "STDDEV","D",,"all",,,,"T")</f>
        <v>12.0760948058</v>
      </c>
      <c r="R33" s="2">
        <f t="shared" si="0"/>
        <v>1.3546637288027041</v>
      </c>
    </row>
    <row r="34" spans="1:18" x14ac:dyDescent="0.3">
      <c r="A34" t="s">
        <v>30</v>
      </c>
      <c r="B34" t="str">
        <f>PROPER(RTD("cqg.rtd", ,"ContractData",A34, "LongDescription",, "T"))</f>
        <v>Datadog Inc.L A Cmn</v>
      </c>
      <c r="C34" s="2">
        <f>RTD("cqg.rtd", ,"ContractData",A34, "LastTrade",, "T")</f>
        <v>253.67000000000002</v>
      </c>
      <c r="D34" s="2">
        <f>RTD("cqg.rtd", ,"ContractData",A34, "NetLastTrade",, "T")</f>
        <v>19.740000000000009</v>
      </c>
      <c r="E34" s="4">
        <f>IFERROR(RTD("cqg.rtd", ,"ContractData",A34, "PerCentNetLastTrade",, "T")/100,"")</f>
        <v>8.4384217500961825E-2</v>
      </c>
      <c r="F34" s="2">
        <f>RTD("cqg.rtd", ,"ContractData",A34, "Open",, "T")</f>
        <v>231.20000000000002</v>
      </c>
      <c r="G34" s="2">
        <f>RTD("cqg.rtd", ,"ContractData",A34, "High",, "T")</f>
        <v>253.75</v>
      </c>
      <c r="H34" s="2">
        <f>RTD("cqg.rtd", ,"ContractData",A34, "Low",, "T")</f>
        <v>229.76</v>
      </c>
      <c r="I34" s="4">
        <f>IFERROR(RTD("cqg.rtd",,"StudyData",A34, "PCB","BaseType=Index,Index=1", "Close", "W","0","all",,,,"T")/100,"")</f>
        <v>8.3443765228914668E-2</v>
      </c>
      <c r="J34" s="4">
        <f>IFERROR(RTD("cqg.rtd",,"StudyData",A34, "PCB","BaseType=Index,Index=1", "Close", "M","0","all",,,,"T")/100,"")</f>
        <v>-5.4185169981714403E-2</v>
      </c>
      <c r="K34" s="4">
        <f>IFERROR(RTD("cqg.rtd",,"StudyData",A34, "PCB","BaseType=Index,Index=1", "Close", "Q","0","all",,,,"T")/100,"")</f>
        <v>-2.6540175142110906E-2</v>
      </c>
      <c r="L34" s="4">
        <f>IFERROR(RTD("cqg.rtd",,"StudyData",A34, "PCB","BaseType=Index,Index=1", "Close", "A","0","all",,,,"T")/100,"")</f>
        <v>0.86373998088094728</v>
      </c>
      <c r="M34" s="6">
        <f>RTD("cqg.rtd", ,"ContractData",A34, "T_CVol",, "T")</f>
        <v>2791259.8418899998</v>
      </c>
      <c r="N34" s="8">
        <f xml:space="preserve"> IFERROR(M34/RTD("cqg.rtd",,"StudyData", $A34, "MA", "InputChoice=Vol,MAType=Sim,Period=21", "MA","D","-1","all",,,,"T"),"")</f>
        <v>0.57008765653970905</v>
      </c>
      <c r="O34" s="9">
        <f>IFERROR(D34/RTD("cqg.rtd",,"StudyData","ATR("&amp;A34&amp;",MAType:=Sim,Period:=21)","Bar",, "Close", "D",,,,,,"T"),"")</f>
        <v>1.2185543372838985</v>
      </c>
      <c r="P34" s="10">
        <f xml:space="preserve"> RTD("cqg.rtd",,"StudyData", $A34, "MA", "InputChoice=Close,MAType=Sim,Period=21", "MA","D",,"all",,,,"T")</f>
        <v>258.88142857140002</v>
      </c>
      <c r="Q34" s="2">
        <f xml:space="preserve"> RTD("cqg.rtd",,"StudyData",$A34, "StdDev", "InputChoice=Close,Period1=21", "STDDEV","D",,"all",,,,"T")</f>
        <v>14.2358793147</v>
      </c>
      <c r="R34" s="2">
        <f t="shared" si="0"/>
        <v>-0.36607704070788755</v>
      </c>
    </row>
    <row r="35" spans="1:18" x14ac:dyDescent="0.3">
      <c r="A35" t="s">
        <v>31</v>
      </c>
      <c r="B35" t="str">
        <f>PROPER(RTD("cqg.rtd", ,"ContractData",A35, "LongDescription",, "T"))</f>
        <v>Dexcom</v>
      </c>
      <c r="C35" s="2">
        <f>RTD("cqg.rtd", ,"ContractData",A35, "LastTrade",, "T")</f>
        <v>87.69</v>
      </c>
      <c r="D35" s="2">
        <f>RTD("cqg.rtd", ,"ContractData",A35, "NetLastTrade",, "T")</f>
        <v>2.9399999999999977</v>
      </c>
      <c r="E35" s="4">
        <f>IFERROR(RTD("cqg.rtd", ,"ContractData",A35, "PerCentNetLastTrade",, "T")/100,"")</f>
        <v>3.4690265486725665E-2</v>
      </c>
      <c r="F35" s="2">
        <f>RTD("cqg.rtd", ,"ContractData",A35, "Open",, "T")</f>
        <v>84.81</v>
      </c>
      <c r="G35" s="2">
        <f>RTD("cqg.rtd", ,"ContractData",A35, "High",, "T")</f>
        <v>88.06</v>
      </c>
      <c r="H35" s="2">
        <f>RTD("cqg.rtd", ,"ContractData",A35, "Low",, "T")</f>
        <v>84.52</v>
      </c>
      <c r="I35" s="4">
        <f>IFERROR(RTD("cqg.rtd",,"StudyData",A35, "PCB","BaseType=Index,Index=1", "Close", "W","0","all",,,,"T")/100,"")</f>
        <v>3.4690265486725637E-2</v>
      </c>
      <c r="J35" s="4">
        <f>IFERROR(RTD("cqg.rtd",,"StudyData",A35, "PCB","BaseType=Index,Index=1", "Close", "M","0","all",,,,"T")/100,"")</f>
        <v>5.0808867585380411E-2</v>
      </c>
      <c r="K35" s="4">
        <f>IFERROR(RTD("cqg.rtd",,"StudyData",A35, "PCB","BaseType=Index,Index=1", "Close", "Q","0","all",,,,"T")/100,"")</f>
        <v>0.30200445434298451</v>
      </c>
      <c r="L35" s="4">
        <f>IFERROR(RTD("cqg.rtd",,"StudyData",A35, "PCB","BaseType=Index,Index=1", "Close", "A","0","all",,,,"T")/100,"")</f>
        <v>0.32122947114660222</v>
      </c>
      <c r="M35" s="6">
        <f>RTD("cqg.rtd", ,"ContractData",A35, "T_CVol",, "T")</f>
        <v>2034967.1879439999</v>
      </c>
      <c r="N35" s="8">
        <f xml:space="preserve"> IFERROR(M35/RTD("cqg.rtd",,"StudyData", $A35, "MA", "InputChoice=Vol,MAType=Sim,Period=21", "MA","D","-1","all",,,,"T"),"")</f>
        <v>0.39838247006880306</v>
      </c>
      <c r="O35" s="9">
        <f>IFERROR(D35/RTD("cqg.rtd",,"StudyData","ATR("&amp;A35&amp;",MAType:=Sim,Period:=21)","Bar",, "Close", "D",,,,,,"T"),"")</f>
        <v>0.91779396462973706</v>
      </c>
      <c r="P35" s="10">
        <f xml:space="preserve"> RTD("cqg.rtd",,"StudyData", $A35, "MA", "InputChoice=Close,MAType=Sim,Period=21", "MA","D",,"all",,,,"T")</f>
        <v>77.878095238100002</v>
      </c>
      <c r="Q35" s="2">
        <f xml:space="preserve"> RTD("cqg.rtd",,"StudyData",$A35, "StdDev", "InputChoice=Close,Period1=21", "STDDEV","D",,"all",,,,"T")</f>
        <v>5.5144551335000003</v>
      </c>
      <c r="R35" s="2">
        <f t="shared" si="0"/>
        <v>1.7793063003257084</v>
      </c>
    </row>
    <row r="36" spans="1:18" x14ac:dyDescent="0.3">
      <c r="A36" t="s">
        <v>32</v>
      </c>
      <c r="B36" t="str">
        <f>PROPER(RTD("cqg.rtd", ,"ContractData",A36, "LongDescription",, "T"))</f>
        <v>Exelon Corp Cmn Stk</v>
      </c>
      <c r="C36" s="2">
        <f>RTD("cqg.rtd", ,"ContractData",A36, "LastTrade",, "T")</f>
        <v>44.58</v>
      </c>
      <c r="D36" s="2">
        <f>RTD("cqg.rtd", ,"ContractData",A36, "NetLastTrade",, "T")</f>
        <v>-1.0300000000000011</v>
      </c>
      <c r="E36" s="4">
        <f>IFERROR(RTD("cqg.rtd", ,"ContractData",A36, "PerCentNetLastTrade",, "T")/100,"")</f>
        <v>-2.2582766937075203E-2</v>
      </c>
      <c r="F36" s="2">
        <f>RTD("cqg.rtd", ,"ContractData",A36, "Open",, "T")</f>
        <v>45.32</v>
      </c>
      <c r="G36" s="2">
        <f>RTD("cqg.rtd", ,"ContractData",A36, "High",, "T")</f>
        <v>45.410000000000004</v>
      </c>
      <c r="H36" s="2">
        <f>RTD("cqg.rtd", ,"ContractData",A36, "Low",, "T")</f>
        <v>44.53</v>
      </c>
      <c r="I36" s="4">
        <f>IFERROR(RTD("cqg.rtd",,"StudyData",A36, "PCB","BaseType=Index,Index=1", "Close", "W","0","all",,,,"T")/100,"")</f>
        <v>-2.2582766937075231E-2</v>
      </c>
      <c r="J36" s="4">
        <f>IFERROR(RTD("cqg.rtd",,"StudyData",A36, "PCB","BaseType=Index,Index=1", "Close", "M","0","all",,,,"T")/100,"")</f>
        <v>-2.7062418158009648E-2</v>
      </c>
      <c r="K36" s="4">
        <f>IFERROR(RTD("cqg.rtd",,"StudyData",A36, "PCB","BaseType=Index,Index=1", "Close", "Q","0","all",,,,"T")/100,"")</f>
        <v>-4.3758043758043749E-2</v>
      </c>
      <c r="L36" s="4">
        <f>IFERROR(RTD("cqg.rtd",,"StudyData",A36, "PCB","BaseType=Index,Index=1", "Close", "A","0","all",,,,"T")/100,"")</f>
        <v>2.2711631108052188E-2</v>
      </c>
      <c r="M36" s="6">
        <f>RTD("cqg.rtd", ,"ContractData",A36, "T_CVol",, "T")</f>
        <v>1692586.3869680001</v>
      </c>
      <c r="N36" s="8">
        <f xml:space="preserve"> IFERROR(M36/RTD("cqg.rtd",,"StudyData", $A36, "MA", "InputChoice=Vol,MAType=Sim,Period=21", "MA","D","-1","all",,,,"T"),"")</f>
        <v>0.19737613199899603</v>
      </c>
      <c r="O36" s="9">
        <f>IFERROR(D36/RTD("cqg.rtd",,"StudyData","ATR("&amp;A36&amp;",MAType:=Sim,Period:=21)","Bar",, "Close", "D",,,,,,"T"),"")</f>
        <v>-0.87998372658909807</v>
      </c>
      <c r="P36" s="10">
        <f xml:space="preserve"> RTD("cqg.rtd",,"StudyData", $A36, "MA", "InputChoice=Close,MAType=Sim,Period=21", "MA","D",,"all",,,,"T")</f>
        <v>46.275714285699998</v>
      </c>
      <c r="Q36" s="2">
        <f xml:space="preserve"> RTD("cqg.rtd",,"StudyData",$A36, "StdDev", "InputChoice=Close,Period1=21", "STDDEV","D",,"all",,,,"T")</f>
        <v>0.78193028200000003</v>
      </c>
      <c r="R36" s="2">
        <f t="shared" si="0"/>
        <v>-2.168625930898529</v>
      </c>
    </row>
    <row r="37" spans="1:18" x14ac:dyDescent="0.3">
      <c r="A37" t="s">
        <v>33</v>
      </c>
      <c r="B37" t="str">
        <f>PROPER(RTD("cqg.rtd", ,"ContractData",A37, "LongDescription",, "T"))</f>
        <v>Diamondback Energy</v>
      </c>
      <c r="C37" s="2">
        <f>RTD("cqg.rtd", ,"ContractData",A37, "LastTrade",, "T")</f>
        <v>196.42000000000002</v>
      </c>
      <c r="D37" s="2">
        <f>RTD("cqg.rtd", ,"ContractData",A37, "NetLastTrade",, "T")</f>
        <v>8.3800000000000239</v>
      </c>
      <c r="E37" s="4">
        <f>IFERROR(RTD("cqg.rtd", ,"ContractData",A37, "PerCentNetLastTrade",, "T")/100,"")</f>
        <v>4.4564986173154644E-2</v>
      </c>
      <c r="F37" s="2">
        <f>RTD("cqg.rtd", ,"ContractData",A37, "Open",, "T")</f>
        <v>190.8</v>
      </c>
      <c r="G37" s="2">
        <f>RTD("cqg.rtd", ,"ContractData",A37, "High",, "T")</f>
        <v>196.43</v>
      </c>
      <c r="H37" s="2">
        <f>RTD("cqg.rtd", ,"ContractData",A37, "Low",, "T")</f>
        <v>190.8</v>
      </c>
      <c r="I37" s="4">
        <f>IFERROR(RTD("cqg.rtd",,"StudyData",A37, "PCB","BaseType=Index,Index=1", "Close", "W","0","all",,,,"T")/100,"")</f>
        <v>4.4564986173154776E-2</v>
      </c>
      <c r="J37" s="4">
        <f>IFERROR(RTD("cqg.rtd",,"StudyData",A37, "PCB","BaseType=Index,Index=1", "Close", "M","0","all",,,,"T")/100,"")</f>
        <v>-3.2175412663217544E-2</v>
      </c>
      <c r="K37" s="4">
        <f>IFERROR(RTD("cqg.rtd",,"StudyData",A37, "PCB","BaseType=Index,Index=1", "Close", "Q","0","all",,,,"T")/100,"")</f>
        <v>0.11741950164978959</v>
      </c>
      <c r="L37" s="4">
        <f>IFERROR(RTD("cqg.rtd",,"StudyData",A37, "PCB","BaseType=Index,Index=1", "Close", "A","0","all",,,,"T")/100,"")</f>
        <v>0.3065921639060733</v>
      </c>
      <c r="M37" s="6">
        <f>RTD("cqg.rtd", ,"ContractData",A37, "T_CVol",, "T")</f>
        <v>407942.90306600003</v>
      </c>
      <c r="N37" s="8">
        <f xml:space="preserve"> IFERROR(M37/RTD("cqg.rtd",,"StudyData", $A37, "MA", "InputChoice=Vol,MAType=Sim,Period=21", "MA","D","-1","all",,,,"T"),"")</f>
        <v>0.2095404223892546</v>
      </c>
      <c r="O37" s="9">
        <f>IFERROR(D37/RTD("cqg.rtd",,"StudyData","ATR("&amp;A37&amp;",MAType:=Sim,Period:=21)","Bar",, "Close", "D",,,,,,"T"),"")</f>
        <v>1.2824661128087433</v>
      </c>
      <c r="P37" s="10">
        <f xml:space="preserve"> RTD("cqg.rtd",,"StudyData", $A37, "MA", "InputChoice=Close,MAType=Sim,Period=21", "MA","D",,"all",,,,"T")</f>
        <v>195.47238095239999</v>
      </c>
      <c r="Q37" s="2">
        <f xml:space="preserve"> RTD("cqg.rtd",,"StudyData",$A37, "StdDev", "InputChoice=Close,Period1=21", "STDDEV","D",,"all",,,,"T")</f>
        <v>5.6695888023999998</v>
      </c>
      <c r="R37" s="2">
        <f t="shared" si="0"/>
        <v>0.16714070113848303</v>
      </c>
    </row>
    <row r="38" spans="1:18" x14ac:dyDescent="0.3">
      <c r="A38" t="s">
        <v>34</v>
      </c>
      <c r="B38" t="str">
        <f>PROPER(RTD("cqg.rtd", ,"ContractData",A38, "LongDescription",, "T"))</f>
        <v>Fastenal Co</v>
      </c>
      <c r="C38" s="2">
        <f>RTD("cqg.rtd", ,"ContractData",A38, "LastTrade",, "T")</f>
        <v>51.9</v>
      </c>
      <c r="D38" s="2">
        <f>RTD("cqg.rtd", ,"ContractData",A38, "NetLastTrade",, "T")</f>
        <v>5.9999999999995168E-2</v>
      </c>
      <c r="E38" s="4">
        <f>IFERROR(RTD("cqg.rtd", ,"ContractData",A38, "PerCentNetLastTrade",, "T")/100,"")</f>
        <v>1.1574074074074073E-3</v>
      </c>
      <c r="F38" s="2">
        <f>RTD("cqg.rtd", ,"ContractData",A38, "Open",, "T")</f>
        <v>51.7</v>
      </c>
      <c r="G38" s="2">
        <f>RTD("cqg.rtd", ,"ContractData",A38, "High",, "T")</f>
        <v>51.96</v>
      </c>
      <c r="H38" s="2">
        <f>RTD("cqg.rtd", ,"ContractData",A38, "Low",, "T")</f>
        <v>51.28</v>
      </c>
      <c r="I38" s="4">
        <f>IFERROR(RTD("cqg.rtd",,"StudyData",A38, "PCB","BaseType=Index,Index=1", "Close", "W","0","all",,,,"T")/100,"")</f>
        <v>1.1574074074073141E-3</v>
      </c>
      <c r="J38" s="4">
        <f>IFERROR(RTD("cqg.rtd",,"StudyData",A38, "PCB","BaseType=Index,Index=1", "Close", "M","0","all",,,,"T")/100,"")</f>
        <v>8.7822259484384768E-2</v>
      </c>
      <c r="K38" s="4">
        <f>IFERROR(RTD("cqg.rtd",,"StudyData",A38, "PCB","BaseType=Index,Index=1", "Close", "Q","0","all",,,,"T")/100,"")</f>
        <v>8.0574640849469026E-2</v>
      </c>
      <c r="L38" s="4">
        <f>IFERROR(RTD("cqg.rtd",,"StudyData",A38, "PCB","BaseType=Index,Index=1", "Close", "A","0","all",,,,"T")/100,"")</f>
        <v>0.29329678544729615</v>
      </c>
      <c r="M38" s="6">
        <f>RTD("cqg.rtd", ,"ContractData",A38, "T_CVol",, "T")</f>
        <v>1743015.7979220001</v>
      </c>
      <c r="N38" s="8">
        <f xml:space="preserve"> IFERROR(M38/RTD("cqg.rtd",,"StudyData", $A38, "MA", "InputChoice=Vol,MAType=Sim,Period=21", "MA","D","-1","all",,,,"T"),"")</f>
        <v>0.18802953493675567</v>
      </c>
      <c r="O38" s="9">
        <f>IFERROR(D38/RTD("cqg.rtd",,"StudyData","ATR("&amp;A38&amp;",MAType:=Sim,Period:=21)","Bar",, "Close", "D",,,,,,"T"),"")</f>
        <v>4.1325024598361133E-2</v>
      </c>
      <c r="P38" s="10">
        <f xml:space="preserve"> RTD("cqg.rtd",,"StudyData", $A38, "MA", "InputChoice=Close,MAType=Sim,Period=21", "MA","D",,"all",,,,"T")</f>
        <v>47.5628571429</v>
      </c>
      <c r="Q38" s="2">
        <f xml:space="preserve"> RTD("cqg.rtd",,"StudyData",$A38, "StdDev", "InputChoice=Close,Period1=21", "STDDEV","D",,"all",,,,"T")</f>
        <v>2.1240665016000002</v>
      </c>
      <c r="R38" s="2">
        <f t="shared" si="0"/>
        <v>2.0419053988342406</v>
      </c>
    </row>
    <row r="39" spans="1:18" x14ac:dyDescent="0.3">
      <c r="A39" t="s">
        <v>130</v>
      </c>
      <c r="B39" t="str">
        <f>PROPER(RTD("cqg.rtd", ,"ContractData",A39, "LongDescription",, "T"))</f>
        <v>Ferrovial N.V. Os</v>
      </c>
      <c r="C39" s="2">
        <f>RTD("cqg.rtd", ,"ContractData",A39, "LastTrade",, "T")</f>
        <v>65.570000000000007</v>
      </c>
      <c r="D39" s="2">
        <f>RTD("cqg.rtd", ,"ContractData",A39, "NetLastTrade",, "T")</f>
        <v>-0.93999999999999773</v>
      </c>
      <c r="E39" s="4">
        <f>IFERROR(RTD("cqg.rtd", ,"ContractData",A39, "PerCentNetLastTrade",, "T")/100,"")</f>
        <v>-1.4133213050669073E-2</v>
      </c>
      <c r="F39" s="2">
        <f>RTD("cqg.rtd", ,"ContractData",A39, "Open",, "T")</f>
        <v>66.53</v>
      </c>
      <c r="G39" s="2">
        <f>RTD("cqg.rtd", ,"ContractData",A39, "High",, "T")</f>
        <v>66.61</v>
      </c>
      <c r="H39" s="2">
        <f>RTD("cqg.rtd", ,"ContractData",A39, "Low",, "T")</f>
        <v>65.55</v>
      </c>
      <c r="I39" s="4">
        <f>IFERROR(RTD("cqg.rtd",,"StudyData",A39, "PCB","BaseType=Index,Index=1", "Close", "W","0","all",,,,"T")/100,"")</f>
        <v>-1.4133213050669037E-2</v>
      </c>
      <c r="J39" s="4">
        <f>IFERROR(RTD("cqg.rtd",,"StudyData",A39, "PCB","BaseType=Index,Index=1", "Close", "M","0","all",,,,"T")/100,"")</f>
        <v>7.2196620583719374E-3</v>
      </c>
      <c r="K39" s="4">
        <f>IFERROR(RTD("cqg.rtd",,"StudyData",A39, "PCB","BaseType=Index,Index=1", "Close", "Q","0","all",,,,"T")/100,"")</f>
        <v>-4.4308409852791018E-2</v>
      </c>
      <c r="L39" s="4">
        <f>IFERROR(RTD("cqg.rtd",,"StudyData",A39, "PCB","BaseType=Index,Index=1", "Close", "A","0","all",,,,"T")/100,"")</f>
        <v>1.4858381055564276E-2</v>
      </c>
      <c r="M39" s="6">
        <f>RTD("cqg.rtd", ,"ContractData",A39, "T_CVol",, "T")</f>
        <v>316872.14053899999</v>
      </c>
      <c r="N39" s="8">
        <f xml:space="preserve"> IFERROR(M39/RTD("cqg.rtd",,"StudyData", $A39, "MA", "InputChoice=Vol,MAType=Sim,Period=21", "MA","D","-1","all",,,,"T"),"")</f>
        <v>0.20029962328361034</v>
      </c>
      <c r="O39" s="9">
        <f>IFERROR(D39/RTD("cqg.rtd",,"StudyData","ATR("&amp;A39&amp;",MAType:=Sim,Period:=21)","Bar",, "Close", "D",,,,,,"T"),"")</f>
        <v>-0.88203753352388581</v>
      </c>
      <c r="P39" s="10">
        <f xml:space="preserve"> RTD("cqg.rtd",,"StudyData", $A39, "MA", "InputChoice=Close,MAType=Sim,Period=21", "MA","D",,"all",,,,"T")</f>
        <v>64.309523809500007</v>
      </c>
      <c r="Q39" s="2">
        <f xml:space="preserve"> RTD("cqg.rtd",,"StudyData",$A39, "StdDev", "InputChoice=Close,Period1=21", "STDDEV","D",,"all",,,,"T")</f>
        <v>1.3589122968</v>
      </c>
      <c r="R39" s="2">
        <f t="shared" si="0"/>
        <v>0.92756257594268632</v>
      </c>
    </row>
    <row r="40" spans="1:18" x14ac:dyDescent="0.3">
      <c r="A40" t="s">
        <v>35</v>
      </c>
      <c r="B40" t="str">
        <f>PROPER(RTD("cqg.rtd", ,"ContractData",A40, "LongDescription",, "T"))</f>
        <v>Fortinet, Inc.</v>
      </c>
      <c r="C40" s="2">
        <f>RTD("cqg.rtd", ,"ContractData",A40, "LastTrade",, "T")</f>
        <v>164.63</v>
      </c>
      <c r="D40" s="2">
        <f>RTD("cqg.rtd", ,"ContractData",A40, "NetLastTrade",, "T")</f>
        <v>4.9899999999999807</v>
      </c>
      <c r="E40" s="4">
        <f>IFERROR(RTD("cqg.rtd", ,"ContractData",A40, "PerCentNetLastTrade",, "T")/100,"")</f>
        <v>3.1257830117764972E-2</v>
      </c>
      <c r="F40" s="2">
        <f>RTD("cqg.rtd", ,"ContractData",A40, "Open",, "T")</f>
        <v>159.9</v>
      </c>
      <c r="G40" s="2">
        <f>RTD("cqg.rtd", ,"ContractData",A40, "High",, "T")</f>
        <v>167.18</v>
      </c>
      <c r="H40" s="2">
        <f>RTD("cqg.rtd", ,"ContractData",A40, "Low",, "T")</f>
        <v>159.64000000000001</v>
      </c>
      <c r="I40" s="4">
        <f>IFERROR(RTD("cqg.rtd",,"StudyData",A40, "PCB","BaseType=Index,Index=1", "Close", "W","0","all",,,,"T")/100,"")</f>
        <v>3.1257830117764847E-2</v>
      </c>
      <c r="J40" s="4">
        <f>IFERROR(RTD("cqg.rtd",,"StudyData",A40, "PCB","BaseType=Index,Index=1", "Close", "M","0","all",,,,"T")/100,"")</f>
        <v>1.6548317381907863E-2</v>
      </c>
      <c r="K40" s="4">
        <f>IFERROR(RTD("cqg.rtd",,"StudyData",A40, "PCB","BaseType=Index,Index=1", "Close", "Q","0","all",,,,"T")/100,"")</f>
        <v>7.1670355422470966E-2</v>
      </c>
      <c r="L40" s="4">
        <f>IFERROR(RTD("cqg.rtd",,"StudyData",A40, "PCB","BaseType=Index,Index=1", "Close", "A","0","all",,,,"T")/100,"")</f>
        <v>1.073164588842715</v>
      </c>
      <c r="M40" s="6">
        <f>RTD("cqg.rtd", ,"ContractData",A40, "T_CVol",, "T")</f>
        <v>1150148.0566410001</v>
      </c>
      <c r="N40" s="8">
        <f xml:space="preserve"> IFERROR(M40/RTD("cqg.rtd",,"StudyData", $A40, "MA", "InputChoice=Vol,MAType=Sim,Period=21", "MA","D","-1","all",,,,"T"),"")</f>
        <v>0.20902432934620563</v>
      </c>
      <c r="O40" s="9">
        <f>IFERROR(D40/RTD("cqg.rtd",,"StudyData","ATR("&amp;A40&amp;",MAType:=Sim,Period:=21)","Bar",, "Close", "D",,,,,,"T"),"")</f>
        <v>0.70646531383060818</v>
      </c>
      <c r="P40" s="10">
        <f xml:space="preserve"> RTD("cqg.rtd",,"StudyData", $A40, "MA", "InputChoice=Close,MAType=Sim,Period=21", "MA","D",,"all",,,,"T")</f>
        <v>159.21714285709999</v>
      </c>
      <c r="Q40" s="2">
        <f xml:space="preserve"> RTD("cqg.rtd",,"StudyData",$A40, "StdDev", "InputChoice=Close,Period1=21", "STDDEV","D",,"all",,,,"T")</f>
        <v>5.2312987942999998</v>
      </c>
      <c r="R40" s="2">
        <f t="shared" si="0"/>
        <v>1.0347061706354519</v>
      </c>
    </row>
    <row r="41" spans="1:18" x14ac:dyDescent="0.3">
      <c r="A41" t="s">
        <v>36</v>
      </c>
      <c r="B41" t="str">
        <f>PROPER(RTD("cqg.rtd", ,"ContractData",A41, "LongDescription",, "T"))</f>
        <v>Ge Healthcare Cm</v>
      </c>
      <c r="C41" s="2">
        <f>RTD("cqg.rtd", ,"ContractData",A41, "LastTrade",, "T")</f>
        <v>72.989999999999995</v>
      </c>
      <c r="D41" s="2">
        <f>RTD("cqg.rtd", ,"ContractData",A41, "NetLastTrade",, "T")</f>
        <v>1.2199999999999989</v>
      </c>
      <c r="E41" s="4">
        <f>IFERROR(RTD("cqg.rtd", ,"ContractData",A41, "PerCentNetLastTrade",, "T")/100,"")</f>
        <v>1.6998745994147971E-2</v>
      </c>
      <c r="F41" s="2">
        <f>RTD("cqg.rtd", ,"ContractData",A41, "Open",, "T")</f>
        <v>71.23</v>
      </c>
      <c r="G41" s="2">
        <f>RTD("cqg.rtd", ,"ContractData",A41, "High",, "T")</f>
        <v>73.03</v>
      </c>
      <c r="H41" s="2">
        <f>RTD("cqg.rtd", ,"ContractData",A41, "Low",, "T")</f>
        <v>71.23</v>
      </c>
      <c r="I41" s="4">
        <f>IFERROR(RTD("cqg.rtd",,"StudyData",A41, "PCB","BaseType=Index,Index=1", "Close", "W","0","all",,,,"T")/100,"")</f>
        <v>1.6998745994147958E-2</v>
      </c>
      <c r="J41" s="4">
        <f>IFERROR(RTD("cqg.rtd",,"StudyData",A41, "PCB","BaseType=Index,Index=1", "Close", "M","0","all",,,,"T")/100,"")</f>
        <v>7.3066745074977943E-2</v>
      </c>
      <c r="K41" s="4">
        <f>IFERROR(RTD("cqg.rtd",,"StudyData",A41, "PCB","BaseType=Index,Index=1", "Close", "Q","0","all",,,,"T")/100,"")</f>
        <v>0.1402905795969378</v>
      </c>
      <c r="L41" s="4">
        <f>IFERROR(RTD("cqg.rtd",,"StudyData",A41, "PCB","BaseType=Index,Index=1", "Close", "A","0","all",,,,"T")/100,"")</f>
        <v>-0.1100950987564009</v>
      </c>
      <c r="M41" s="6">
        <f>RTD("cqg.rtd", ,"ContractData",A41, "T_CVol",, "T")</f>
        <v>722113.09786600003</v>
      </c>
      <c r="N41" s="8">
        <f xml:space="preserve"> IFERROR(M41/RTD("cqg.rtd",,"StudyData", $A41, "MA", "InputChoice=Vol,MAType=Sim,Period=21", "MA","D","-1","all",,,,"T"),"")</f>
        <v>0.12256367228881072</v>
      </c>
      <c r="O41" s="9">
        <f>IFERROR(D41/RTD("cqg.rtd",,"StudyData","ATR("&amp;A41&amp;",MAType:=Sim,Period:=21)","Bar",, "Close", "D",,,,,,"T"),"")</f>
        <v>0.48958532390691639</v>
      </c>
      <c r="P41" s="10">
        <f xml:space="preserve"> RTD("cqg.rtd",,"StudyData", $A41, "MA", "InputChoice=Close,MAType=Sim,Period=21", "MA","D",,"all",,,,"T")</f>
        <v>66.103809523799995</v>
      </c>
      <c r="Q41" s="2">
        <f xml:space="preserve"> RTD("cqg.rtd",,"StudyData",$A41, "StdDev", "InputChoice=Close,Period1=21", "STDDEV","D",,"all",,,,"T")</f>
        <v>4.1428256703999997</v>
      </c>
      <c r="R41" s="2">
        <f t="shared" si="0"/>
        <v>1.6621965354229162</v>
      </c>
    </row>
    <row r="42" spans="1:18" x14ac:dyDescent="0.3">
      <c r="A42" t="s">
        <v>37</v>
      </c>
      <c r="B42" t="str">
        <f>PROPER(RTD("cqg.rtd", ,"ContractData",A42, "LongDescription",, "T"))</f>
        <v>Gilead Sciences, Inc</v>
      </c>
      <c r="C42" s="2">
        <f>RTD("cqg.rtd", ,"ContractData",A42, "LastTrade",, "T")</f>
        <v>133.47</v>
      </c>
      <c r="D42" s="2">
        <f>RTD("cqg.rtd", ,"ContractData",A42, "NetLastTrade",, "T")</f>
        <v>0.25999999999999091</v>
      </c>
      <c r="E42" s="4">
        <f>IFERROR(RTD("cqg.rtd", ,"ContractData",A42, "PerCentNetLastTrade",, "T")/100,"")</f>
        <v>1.9518054200135123E-3</v>
      </c>
      <c r="F42" s="2">
        <f>RTD("cqg.rtd", ,"ContractData",A42, "Open",, "T")</f>
        <v>131.61000000000001</v>
      </c>
      <c r="G42" s="2">
        <f>RTD("cqg.rtd", ,"ContractData",A42, "High",, "T")</f>
        <v>134.32</v>
      </c>
      <c r="H42" s="2">
        <f>RTD("cqg.rtd", ,"ContractData",A42, "Low",, "T")</f>
        <v>131.61000000000001</v>
      </c>
      <c r="I42" s="4">
        <f>IFERROR(RTD("cqg.rtd",,"StudyData",A42, "PCB","BaseType=Index,Index=1", "Close", "W","0","all",,,,"T")/100,"")</f>
        <v>1.9518054200134442E-3</v>
      </c>
      <c r="J42" s="4">
        <f>IFERROR(RTD("cqg.rtd",,"StudyData",A42, "PCB","BaseType=Index,Index=1", "Close", "M","0","all",,,,"T")/100,"")</f>
        <v>2.5036479533061904E-2</v>
      </c>
      <c r="K42" s="4">
        <f>IFERROR(RTD("cqg.rtd",,"StudyData",A42, "PCB","BaseType=Index,Index=1", "Close", "Q","0","all",,,,"T")/100,"")</f>
        <v>5.6435016621814119E-2</v>
      </c>
      <c r="L42" s="4">
        <f>IFERROR(RTD("cqg.rtd",,"StudyData",A42, "PCB","BaseType=Index,Index=1", "Close", "A","0","all",,,,"T")/100,"")</f>
        <v>8.7420563793384309E-2</v>
      </c>
      <c r="M42" s="6">
        <f>RTD("cqg.rtd", ,"ContractData",A42, "T_CVol",, "T")</f>
        <v>1916844.9239370001</v>
      </c>
      <c r="N42" s="8">
        <f xml:space="preserve"> IFERROR(M42/RTD("cqg.rtd",,"StudyData", $A42, "MA", "InputChoice=Vol,MAType=Sim,Period=21", "MA","D","-1","all",,,,"T"),"")</f>
        <v>0.279454404788057</v>
      </c>
      <c r="O42" s="9">
        <f>IFERROR(D42/RTD("cqg.rtd",,"StudyData","ATR("&amp;A42&amp;",MAType:=Sim,Period:=21)","Bar",, "Close", "D",,,,,,"T"),"")</f>
        <v>6.5640779032630062E-2</v>
      </c>
      <c r="P42" s="10">
        <f xml:space="preserve"> RTD("cqg.rtd",,"StudyData", $A42, "MA", "InputChoice=Close,MAType=Sim,Period=21", "MA","D",,"all",,,,"T")</f>
        <v>132.02285714289999</v>
      </c>
      <c r="Q42" s="2">
        <f xml:space="preserve"> RTD("cqg.rtd",,"StudyData",$A42, "StdDev", "InputChoice=Close,Period1=21", "STDDEV","D",,"all",,,,"T")</f>
        <v>1.8487863274</v>
      </c>
      <c r="R42" s="2">
        <f t="shared" si="0"/>
        <v>0.78275289883561727</v>
      </c>
    </row>
    <row r="43" spans="1:18" x14ac:dyDescent="0.3">
      <c r="A43" t="s">
        <v>38</v>
      </c>
      <c r="B43" t="str">
        <f>PROPER(RTD("cqg.rtd", ,"ContractData",A43, "LongDescription",, "T"))</f>
        <v>Alphabet Cl C Cap</v>
      </c>
      <c r="C43" s="2">
        <f>RTD("cqg.rtd", ,"ContractData",A43, "LastTrade",, "T")</f>
        <v>352.28000000000003</v>
      </c>
      <c r="D43" s="2">
        <f>RTD("cqg.rtd", ,"ContractData",A43, "NetLastTrade",, "T")</f>
        <v>-1.1899999999999977</v>
      </c>
      <c r="E43" s="4">
        <f>IFERROR(RTD("cqg.rtd", ,"ContractData",A43, "PerCentNetLastTrade",, "T")/100,"")</f>
        <v>-3.3666223441876251E-3</v>
      </c>
      <c r="F43" s="2">
        <f>RTD("cqg.rtd", ,"ContractData",A43, "Open",, "T")</f>
        <v>354.24</v>
      </c>
      <c r="G43" s="2">
        <f>RTD("cqg.rtd", ,"ContractData",A43, "High",, "T")</f>
        <v>355.77</v>
      </c>
      <c r="H43" s="2">
        <f>RTD("cqg.rtd", ,"ContractData",A43, "Low",, "T")</f>
        <v>351.47</v>
      </c>
      <c r="I43" s="4">
        <f>IFERROR(RTD("cqg.rtd",,"StudyData",A43, "PCB","BaseType=Index,Index=1", "Close", "W","0","all",,,,"T")/100,"")</f>
        <v>-3.366622344187619E-3</v>
      </c>
      <c r="J43" s="4">
        <f>IFERROR(RTD("cqg.rtd",,"StudyData",A43, "PCB","BaseType=Index,Index=1", "Close", "M","0","all",,,,"T")/100,"")</f>
        <v>-1.2252909014439938E-2</v>
      </c>
      <c r="K43" s="4">
        <f>IFERROR(RTD("cqg.rtd",,"StudyData",A43, "PCB","BaseType=Index,Index=1", "Close", "Q","0","all",,,,"T")/100,"")</f>
        <v>-2.9717261483597616E-3</v>
      </c>
      <c r="L43" s="4">
        <f>IFERROR(RTD("cqg.rtd",,"StudyData",A43, "PCB","BaseType=Index,Index=1", "Close", "A","0","all",,,,"T")/100,"")</f>
        <v>0.12262587635436591</v>
      </c>
      <c r="M43" s="6">
        <f>RTD("cqg.rtd", ,"ContractData",A43, "T_CVol",, "T")</f>
        <v>5303479.6532570003</v>
      </c>
      <c r="N43" s="8">
        <f xml:space="preserve"> IFERROR(M43/RTD("cqg.rtd",,"StudyData", $A43, "MA", "InputChoice=Vol,MAType=Sim,Period=21", "MA","D","-1","all",,,,"T"),"")</f>
        <v>0.25328852235040095</v>
      </c>
      <c r="O43" s="9">
        <f>IFERROR(D43/RTD("cqg.rtd",,"StudyData","ATR("&amp;A43&amp;",MAType:=Sim,Period:=21)","Bar",, "Close", "D",,,,,,"T"),"")</f>
        <v>-9.4655505473313195E-2</v>
      </c>
      <c r="P43" s="10">
        <f xml:space="preserve"> RTD("cqg.rtd",,"StudyData", $A43, "MA", "InputChoice=Close,MAType=Sim,Period=21", "MA","D",,"all",,,,"T")</f>
        <v>348.12476190479998</v>
      </c>
      <c r="Q43" s="2">
        <f xml:space="preserve"> RTD("cqg.rtd",,"StudyData",$A43, "StdDev", "InputChoice=Close,Period1=21", "STDDEV","D",,"all",,,,"T")</f>
        <v>15.636102491799999</v>
      </c>
      <c r="R43" s="2">
        <f t="shared" si="0"/>
        <v>0.26574640946355838</v>
      </c>
    </row>
    <row r="44" spans="1:18" x14ac:dyDescent="0.3">
      <c r="A44" t="s">
        <v>39</v>
      </c>
      <c r="B44" t="str">
        <f>PROPER(RTD("cqg.rtd", ,"ContractData",A44, "LongDescription",, "T"))</f>
        <v>Alphabet Cl A Cmn</v>
      </c>
      <c r="C44" s="2">
        <f>RTD("cqg.rtd", ,"ContractData",A44, "LastTrade",, "T")</f>
        <v>353.58</v>
      </c>
      <c r="D44" s="2">
        <f>RTD("cqg.rtd", ,"ContractData",A44, "NetLastTrade",, "T")</f>
        <v>-0.72000000000002728</v>
      </c>
      <c r="E44" s="4">
        <f>IFERROR(RTD("cqg.rtd", ,"ContractData",A44, "PerCentNetLastTrade",, "T")/100,"")</f>
        <v>-2.0321761219305673E-3</v>
      </c>
      <c r="F44" s="2">
        <f>RTD("cqg.rtd", ,"ContractData",A44, "Open",, "T")</f>
        <v>355.17</v>
      </c>
      <c r="G44" s="2">
        <f>RTD("cqg.rtd", ,"ContractData",A44, "High",, "T")</f>
        <v>357.18</v>
      </c>
      <c r="H44" s="2">
        <f>RTD("cqg.rtd", ,"ContractData",A44, "Low",, "T")</f>
        <v>352.71</v>
      </c>
      <c r="I44" s="4">
        <f>IFERROR(RTD("cqg.rtd",,"StudyData",A44, "PCB","BaseType=Index,Index=1", "Close", "W","0","all",,,,"T")/100,"")</f>
        <v>-2.0321761219306441E-3</v>
      </c>
      <c r="J44" s="4">
        <f>IFERROR(RTD("cqg.rtd",,"StudyData",A44, "PCB","BaseType=Index,Index=1", "Close", "M","0","all",,,,"T")/100,"")</f>
        <v>-7.1603066296015826E-3</v>
      </c>
      <c r="K44" s="4">
        <f>IFERROR(RTD("cqg.rtd",,"StudyData",A44, "PCB","BaseType=Index,Index=1", "Close", "Q","0","all",,,,"T")/100,"")</f>
        <v>-1.0605255057783307E-2</v>
      </c>
      <c r="L44" s="4">
        <f>IFERROR(RTD("cqg.rtd",,"StudyData",A44, "PCB","BaseType=Index,Index=1", "Close", "A","0","all",,,,"T")/100,"")</f>
        <v>0.12964856230031943</v>
      </c>
      <c r="M44" s="6">
        <f>RTD("cqg.rtd", ,"ContractData",A44, "T_CVol",, "T")</f>
        <v>8871916.1921280008</v>
      </c>
      <c r="N44" s="8">
        <f xml:space="preserve"> IFERROR(M44/RTD("cqg.rtd",,"StudyData", $A44, "MA", "InputChoice=Vol,MAType=Sim,Period=21", "MA","D","-1","all",,,,"T"),"")</f>
        <v>0.27852182154808619</v>
      </c>
      <c r="O44" s="9">
        <f>IFERROR(D44/RTD("cqg.rtd",,"StudyData","ATR("&amp;A44&amp;",MAType:=Sim,Period:=21)","Bar",, "Close", "D",,,,,,"T"),"")</f>
        <v>-5.6004148455401775E-2</v>
      </c>
      <c r="P44" s="10">
        <f xml:space="preserve"> RTD("cqg.rtd",,"StudyData", $A44, "MA", "InputChoice=Close,MAType=Sim,Period=21", "MA","D",,"all",,,,"T")</f>
        <v>348.99142857139998</v>
      </c>
      <c r="Q44" s="2">
        <f xml:space="preserve"> RTD("cqg.rtd",,"StudyData",$A44, "StdDev", "InputChoice=Close,Period1=21", "STDDEV","D",,"all",,,,"T")</f>
        <v>16.090095529500001</v>
      </c>
      <c r="R44" s="2">
        <f t="shared" si="0"/>
        <v>0.2851798747985802</v>
      </c>
    </row>
    <row r="45" spans="1:18" x14ac:dyDescent="0.3">
      <c r="A45" t="s">
        <v>40</v>
      </c>
      <c r="B45" t="str">
        <f>PROPER(RTD("cqg.rtd", ,"ContractData",A45, "LongDescription",, "T"))</f>
        <v>Honeywell Intl Inc</v>
      </c>
      <c r="C45" s="2">
        <f>RTD("cqg.rtd", ,"ContractData",A45, "LastTrade",, "T")</f>
        <v>243.48000000000002</v>
      </c>
      <c r="D45" s="2">
        <f>RTD("cqg.rtd", ,"ContractData",A45, "NetLastTrade",, "T")</f>
        <v>-2.7299999999999898</v>
      </c>
      <c r="E45" s="4">
        <f>IFERROR(RTD("cqg.rtd", ,"ContractData",A45, "PerCentNetLastTrade",, "T")/100,"")</f>
        <v>-1.1088095528207626E-2</v>
      </c>
      <c r="F45" s="2">
        <f>RTD("cqg.rtd", ,"ContractData",A45, "Open",, "T")</f>
        <v>245.76</v>
      </c>
      <c r="G45" s="2">
        <f>RTD("cqg.rtd", ,"ContractData",A45, "High",, "T")</f>
        <v>246.25</v>
      </c>
      <c r="H45" s="2">
        <f>RTD("cqg.rtd", ,"ContractData",A45, "Low",, "T")</f>
        <v>241.88</v>
      </c>
      <c r="I45" s="4">
        <f>IFERROR(RTD("cqg.rtd",,"StudyData",A45, "PCB","BaseType=Index,Index=1", "Close", "W","0","all",,,,"T")/100,"")</f>
        <v>-1.1088095528207585E-2</v>
      </c>
      <c r="J45" s="4">
        <f>IFERROR(RTD("cqg.rtd",,"StudyData",A45, "PCB","BaseType=Index,Index=1", "Close", "M","0","all",,,,"T")/100,"")</f>
        <v>1.7691832956182136E-3</v>
      </c>
      <c r="K45" s="4">
        <f>IFERROR(RTD("cqg.rtd",,"StudyData",A45, "PCB","BaseType=Index,Index=1", "Close", "Q","0","all",,,,"T")/100,"")</f>
        <v>8.7449754354622655E-2</v>
      </c>
      <c r="L45" s="4">
        <f>IFERROR(RTD("cqg.rtd",,"StudyData",A45, "PCB","BaseType=Index,Index=1", "Close", "A","0","all",,,,"T")/100,"")</f>
        <v>0.24803936644625565</v>
      </c>
      <c r="M45" s="6">
        <f>RTD("cqg.rtd", ,"ContractData",A45, "T_CVol",, "T")</f>
        <v>518052.056293</v>
      </c>
      <c r="N45" s="8">
        <f xml:space="preserve"> IFERROR(M45/RTD("cqg.rtd",,"StudyData", $A45, "MA", "InputChoice=Vol,MAType=Sim,Period=21", "MA","D","-1","all",,,,"T"),"")</f>
        <v>0.15584547833541609</v>
      </c>
      <c r="O45" s="9">
        <f>IFERROR(D45/RTD("cqg.rtd",,"StudyData","ATR("&amp;A45&amp;",MAType:=Sim,Period:=21)","Bar",, "Close", "D",,,,,,"T"),"")</f>
        <v>-0.40214646464477061</v>
      </c>
      <c r="P45" s="10">
        <f xml:space="preserve"> RTD("cqg.rtd",,"StudyData", $A45, "MA", "InputChoice=Close,MAType=Sim,Period=21", "MA","D",,"all",,,,"T")</f>
        <v>237.6457142857</v>
      </c>
      <c r="Q45" s="2">
        <f xml:space="preserve"> RTD("cqg.rtd",,"StudyData",$A45, "StdDev", "InputChoice=Close,Period1=21", "STDDEV","D",,"all",,,,"T")</f>
        <v>9.5961175538999992</v>
      </c>
      <c r="R45" s="2">
        <f t="shared" si="0"/>
        <v>0.6079839770125457</v>
      </c>
    </row>
    <row r="46" spans="1:18" x14ac:dyDescent="0.3">
      <c r="A46" t="s">
        <v>41</v>
      </c>
      <c r="B46" t="str">
        <f>PROPER(RTD("cqg.rtd", ,"ContractData",A46, "LongDescription",, "T"))</f>
        <v>Honeywell Aerospace Inc</v>
      </c>
      <c r="C46" s="2">
        <f>RTD("cqg.rtd", ,"ContractData",A46, "LastTrade",, "T")</f>
        <v>162.04</v>
      </c>
      <c r="D46" s="2">
        <f>RTD("cqg.rtd", ,"ContractData",A46, "NetLastTrade",, "T")</f>
        <v>-6.4699999999999989</v>
      </c>
      <c r="E46" s="4">
        <f>IFERROR(RTD("cqg.rtd", ,"ContractData",A46, "PerCentNetLastTrade",, "T")/100,"")</f>
        <v>-3.839534745712421E-2</v>
      </c>
      <c r="F46" s="2">
        <f>RTD("cqg.rtd", ,"ContractData",A46, "Open",, "T")</f>
        <v>163.35</v>
      </c>
      <c r="G46" s="2">
        <f>RTD("cqg.rtd", ,"ContractData",A46, "High",, "T")</f>
        <v>165.49</v>
      </c>
      <c r="H46" s="2">
        <f>RTD("cqg.rtd", ,"ContractData",A46, "Low",, "T")</f>
        <v>159.01</v>
      </c>
      <c r="I46" s="4">
        <f>IFERROR(RTD("cqg.rtd",,"StudyData",A46, "PCB","BaseType=Index,Index=1", "Close", "W","0","all",,,,"T")/100,"")</f>
        <v>-3.8395347457124203E-2</v>
      </c>
      <c r="J46" s="4">
        <f>IFERROR(RTD("cqg.rtd",,"StudyData",A46, "PCB","BaseType=Index,Index=1", "Close", "M","0","all",,,,"T")/100,"")</f>
        <v>-0.21621360162522982</v>
      </c>
      <c r="K46" s="4">
        <f>IFERROR(RTD("cqg.rtd",,"StudyData",A46, "PCB","BaseType=Index,Index=1", "Close", "Q","0","all",,,,"T")/100,"")</f>
        <v>-0.26705265062420852</v>
      </c>
      <c r="L46" s="4">
        <f>IFERROR(RTD("cqg.rtd",,"StudyData",A46, "PCB","BaseType=Index,Index=1", "Close", "A","0","all",,,,"T")/100,"")</f>
        <v>1.6203999999999998</v>
      </c>
      <c r="M46" s="6">
        <f>RTD("cqg.rtd", ,"ContractData",A46, "T_CVol",, "T")</f>
        <v>2090144.6170900001</v>
      </c>
      <c r="N46" s="8">
        <f xml:space="preserve"> IFERROR(M46/RTD("cqg.rtd",,"StudyData", $A46, "MA", "InputChoice=Vol,MAType=Sim,Period=21", "MA","D","-1","all",,,,"T"),"")</f>
        <v>0.54427696662288561</v>
      </c>
      <c r="O46" s="9">
        <f>IFERROR(D46/RTD("cqg.rtd",,"StudyData","ATR("&amp;A46&amp;",MAType:=Sim,Period:=21)","Bar",, "Close", "D",,,,,,"T"),"")</f>
        <v>-0.48338551301982807</v>
      </c>
      <c r="P46" s="10">
        <f xml:space="preserve"> RTD("cqg.rtd",,"StudyData", $A46, "MA", "InputChoice=Close,MAType=Sim,Period=21", "MA","D",,"all",,,,"T")</f>
        <v>201.039047619</v>
      </c>
      <c r="Q46" s="2">
        <f xml:space="preserve"> RTD("cqg.rtd",,"StudyData",$A46, "StdDev", "InputChoice=Close,Period1=21", "STDDEV","D",,"all",,,,"T")</f>
        <v>16.6314183185</v>
      </c>
      <c r="R46" s="2">
        <f t="shared" si="0"/>
        <v>-2.344902092662736</v>
      </c>
    </row>
    <row r="47" spans="1:18" x14ac:dyDescent="0.3">
      <c r="A47" t="s">
        <v>42</v>
      </c>
      <c r="B47" t="str">
        <f>PROPER(RTD("cqg.rtd", ,"ContractData",A47, "LongDescription",, "T"))</f>
        <v>Idexx Laboratories</v>
      </c>
      <c r="C47" s="2">
        <f>RTD("cqg.rtd", ,"ContractData",A47, "LastTrade",, "T")</f>
        <v>596.64</v>
      </c>
      <c r="D47" s="2">
        <f>RTD("cqg.rtd", ,"ContractData",A47, "NetLastTrade",, "T")</f>
        <v>9.9700000000000273</v>
      </c>
      <c r="E47" s="4">
        <f>IFERROR(RTD("cqg.rtd", ,"ContractData",A47, "PerCentNetLastTrade",, "T")/100,"")</f>
        <v>1.6994221623740775E-2</v>
      </c>
      <c r="F47" s="2">
        <f>RTD("cqg.rtd", ,"ContractData",A47, "Open",, "T")</f>
        <v>581.9</v>
      </c>
      <c r="G47" s="2">
        <f>RTD("cqg.rtd", ,"ContractData",A47, "High",, "T")</f>
        <v>599.33000000000004</v>
      </c>
      <c r="H47" s="2">
        <f>RTD("cqg.rtd", ,"ContractData",A47, "Low",, "T")</f>
        <v>579.48</v>
      </c>
      <c r="I47" s="4">
        <f>IFERROR(RTD("cqg.rtd",,"StudyData",A47, "PCB","BaseType=Index,Index=1", "Close", "W","0","all",,,,"T")/100,"")</f>
        <v>1.6994221623740823E-2</v>
      </c>
      <c r="J47" s="4">
        <f>IFERROR(RTD("cqg.rtd",,"StudyData",A47, "PCB","BaseType=Index,Index=1", "Close", "M","0","all",,,,"T")/100,"")</f>
        <v>6.7200887187650798E-2</v>
      </c>
      <c r="K47" s="4">
        <f>IFERROR(RTD("cqg.rtd",,"StudyData",A47, "PCB","BaseType=Index,Index=1", "Close", "Q","0","all",,,,"T")/100,"")</f>
        <v>0.13334852974697955</v>
      </c>
      <c r="L47" s="4">
        <f>IFERROR(RTD("cqg.rtd",,"StudyData",A47, "PCB","BaseType=Index,Index=1", "Close", "A","0","all",,,,"T")/100,"")</f>
        <v>-0.11808788967229834</v>
      </c>
      <c r="M47" s="6">
        <f>RTD("cqg.rtd", ,"ContractData",A47, "T_CVol",, "T")</f>
        <v>147194.61023799999</v>
      </c>
      <c r="N47" s="8">
        <f xml:space="preserve"> IFERROR(M47/RTD("cqg.rtd",,"StudyData", $A47, "MA", "InputChoice=Vol,MAType=Sim,Period=21", "MA","D","-1","all",,,,"T"),"")</f>
        <v>0.22500956534759142</v>
      </c>
      <c r="O47" s="9">
        <f>IFERROR(D47/RTD("cqg.rtd",,"StudyData","ATR("&amp;A47&amp;",MAType:=Sim,Period:=21)","Bar",, "Close", "D",,,,,,"T"),"")</f>
        <v>0.49389035667025583</v>
      </c>
      <c r="P47" s="10">
        <f xml:space="preserve"> RTD("cqg.rtd",,"StudyData", $A47, "MA", "InputChoice=Close,MAType=Sim,Period=21", "MA","D",,"all",,,,"T")</f>
        <v>565.60809523809996</v>
      </c>
      <c r="Q47" s="2">
        <f xml:space="preserve"> RTD("cqg.rtd",,"StudyData",$A47, "StdDev", "InputChoice=Close,Period1=21", "STDDEV","D",,"all",,,,"T")</f>
        <v>16.3922015777</v>
      </c>
      <c r="R47" s="2">
        <f t="shared" si="0"/>
        <v>1.8930895044699743</v>
      </c>
    </row>
    <row r="48" spans="1:18" x14ac:dyDescent="0.3">
      <c r="A48" t="s">
        <v>43</v>
      </c>
      <c r="B48" t="str">
        <f>PROPER(RTD("cqg.rtd", ,"ContractData",A48, "LongDescription",, "T"))</f>
        <v>Intel Corp</v>
      </c>
      <c r="C48" s="2">
        <f>RTD("cqg.rtd", ,"ContractData",A48, "LastTrade",, "T")</f>
        <v>98.06</v>
      </c>
      <c r="D48" s="2">
        <f>RTD("cqg.rtd", ,"ContractData",A48, "NetLastTrade",, "T")</f>
        <v>-3.5900000000000034</v>
      </c>
      <c r="E48" s="4">
        <f>IFERROR(RTD("cqg.rtd", ,"ContractData",A48, "PerCentNetLastTrade",, "T")/100,"")</f>
        <v>-3.5317265125430403E-2</v>
      </c>
      <c r="F48" s="2">
        <f>RTD("cqg.rtd", ,"ContractData",A48, "Open",, "T")</f>
        <v>98.26</v>
      </c>
      <c r="G48" s="2">
        <f>RTD("cqg.rtd", ,"ContractData",A48, "High",, "T")</f>
        <v>98.960000000000008</v>
      </c>
      <c r="H48" s="2">
        <f>RTD("cqg.rtd", ,"ContractData",A48, "Low",, "T")</f>
        <v>96.3</v>
      </c>
      <c r="I48" s="4">
        <f>IFERROR(RTD("cqg.rtd",,"StudyData",A48, "PCB","BaseType=Index,Index=1", "Close", "W","0","all",,,,"T")/100,"")</f>
        <v>-3.531726512543043E-2</v>
      </c>
      <c r="J48" s="4">
        <f>IFERROR(RTD("cqg.rtd",,"StudyData",A48, "PCB","BaseType=Index,Index=1", "Close", "M","0","all",,,,"T")/100,"")</f>
        <v>8.7139689578713958E-2</v>
      </c>
      <c r="K48" s="4">
        <f>IFERROR(RTD("cqg.rtd",,"StudyData",A48, "PCB","BaseType=Index,Index=1", "Close", "Q","0","all",,,,"T")/100,"")</f>
        <v>-0.2977153906753563</v>
      </c>
      <c r="L48" s="4">
        <f>IFERROR(RTD("cqg.rtd",,"StudyData",A48, "PCB","BaseType=Index,Index=1", "Close", "A","0","all",,,,"T")/100,"")</f>
        <v>1.6574525745257456</v>
      </c>
      <c r="M48" s="6">
        <f>RTD("cqg.rtd", ,"ContractData",A48, "T_CVol",, "T")</f>
        <v>45394024.401767999</v>
      </c>
      <c r="N48" s="8">
        <f xml:space="preserve"> IFERROR(M48/RTD("cqg.rtd",,"StudyData", $A48, "MA", "InputChoice=Vol,MAType=Sim,Period=21", "MA","D","-1","all",,,,"T"),"")</f>
        <v>0.40320716402031764</v>
      </c>
      <c r="O48" s="9">
        <f>IFERROR(D48/RTD("cqg.rtd",,"StudyData","ATR("&amp;A48&amp;",MAType:=Sim,Period:=21)","Bar",, "Close", "D",,,,,,"T"),"")</f>
        <v>-0.47230923442881695</v>
      </c>
      <c r="P48" s="10">
        <f xml:space="preserve"> RTD("cqg.rtd",,"StudyData", $A48, "MA", "InputChoice=Close,MAType=Sim,Period=21", "MA","D",,"all",,,,"T")</f>
        <v>97.009047619</v>
      </c>
      <c r="Q48" s="2">
        <f xml:space="preserve"> RTD("cqg.rtd",,"StudyData",$A48, "StdDev", "InputChoice=Close,Period1=21", "STDDEV","D",,"all",,,,"T")</f>
        <v>6.4679200341999996</v>
      </c>
      <c r="R48" s="2">
        <f t="shared" si="0"/>
        <v>0.16248691626410799</v>
      </c>
    </row>
    <row r="49" spans="1:18" x14ac:dyDescent="0.3">
      <c r="A49" t="s">
        <v>44</v>
      </c>
      <c r="B49" t="str">
        <f>PROPER(RTD("cqg.rtd", ,"ContractData",A49, "LongDescription",, "T"))</f>
        <v>Intuit Inc</v>
      </c>
      <c r="C49" s="2">
        <f>RTD("cqg.rtd", ,"ContractData",A49, "LastTrade",, "T")</f>
        <v>329.8</v>
      </c>
      <c r="D49" s="2">
        <f>RTD("cqg.rtd", ,"ContractData",A49, "NetLastTrade",, "T")</f>
        <v>4.5500000000000114</v>
      </c>
      <c r="E49" s="4">
        <f>IFERROR(RTD("cqg.rtd", ,"ContractData",A49, "PerCentNetLastTrade",, "T")/100,"")</f>
        <v>1.398923904688701E-2</v>
      </c>
      <c r="F49" s="2">
        <f>RTD("cqg.rtd", ,"ContractData",A49, "Open",, "T")</f>
        <v>322.81</v>
      </c>
      <c r="G49" s="2">
        <f>RTD("cqg.rtd", ,"ContractData",A49, "High",, "T")</f>
        <v>332.05</v>
      </c>
      <c r="H49" s="2">
        <f>RTD("cqg.rtd", ,"ContractData",A49, "Low",, "T")</f>
        <v>321.65000000000003</v>
      </c>
      <c r="I49" s="4">
        <f>IFERROR(RTD("cqg.rtd",,"StudyData",A49, "PCB","BaseType=Index,Index=1", "Close", "W","0","all",,,,"T")/100,"")</f>
        <v>1.3989239046887043E-2</v>
      </c>
      <c r="J49" s="4">
        <f>IFERROR(RTD("cqg.rtd",,"StudyData",A49, "PCB","BaseType=Index,Index=1", "Close", "M","0","all",,,,"T")/100,"")</f>
        <v>4.3439744360426545E-2</v>
      </c>
      <c r="K49" s="4">
        <f>IFERROR(RTD("cqg.rtd",,"StudyData",A49, "PCB","BaseType=Index,Index=1", "Close", "Q","0","all",,,,"T")/100,"")</f>
        <v>0.26360153256704988</v>
      </c>
      <c r="L49" s="4">
        <f>IFERROR(RTD("cqg.rtd",,"StudyData",A49, "PCB","BaseType=Index,Index=1", "Close", "A","0","all",,,,"T")/100,"")</f>
        <v>-0.50212855892032238</v>
      </c>
      <c r="M49" s="6">
        <f>RTD("cqg.rtd", ,"ContractData",A49, "T_CVol",, "T")</f>
        <v>894769.04995899997</v>
      </c>
      <c r="N49" s="8">
        <f xml:space="preserve"> IFERROR(M49/RTD("cqg.rtd",,"StudyData", $A49, "MA", "InputChoice=Vol,MAType=Sim,Period=21", "MA","D","-1","all",,,,"T"),"")</f>
        <v>0.22442787947828152</v>
      </c>
      <c r="O49" s="9">
        <f>IFERROR(D49/RTD("cqg.rtd",,"StudyData","ATR("&amp;A49&amp;",MAType:=Sim,Period:=21)","Bar",, "Close", "D",,,,,,"T"),"")</f>
        <v>0.2957471833594269</v>
      </c>
      <c r="P49" s="10">
        <f xml:space="preserve"> RTD("cqg.rtd",,"StudyData", $A49, "MA", "InputChoice=Close,MAType=Sim,Period=21", "MA","D",,"all",,,,"T")</f>
        <v>305.34904761899998</v>
      </c>
      <c r="Q49" s="2">
        <f xml:space="preserve"> RTD("cqg.rtd",,"StudyData",$A49, "StdDev", "InputChoice=Close,Period1=21", "STDDEV","D",,"all",,,,"T")</f>
        <v>17.631792147500001</v>
      </c>
      <c r="R49" s="2">
        <f t="shared" si="0"/>
        <v>1.386753664996381</v>
      </c>
    </row>
    <row r="50" spans="1:18" x14ac:dyDescent="0.3">
      <c r="A50" t="s">
        <v>45</v>
      </c>
      <c r="B50" t="str">
        <f>PROPER(RTD("cqg.rtd", ,"ContractData",A50, "LongDescription",, "T"))</f>
        <v>Intuitive Surg, Inc.</v>
      </c>
      <c r="C50" s="2">
        <f>RTD("cqg.rtd", ,"ContractData",A50, "LastTrade",, "T")</f>
        <v>387.61</v>
      </c>
      <c r="D50" s="2">
        <f>RTD("cqg.rtd", ,"ContractData",A50, "NetLastTrade",, "T")</f>
        <v>8.8000000000000114</v>
      </c>
      <c r="E50" s="4">
        <f>IFERROR(RTD("cqg.rtd", ,"ContractData",A50, "PerCentNetLastTrade",, "T")/100,"")</f>
        <v>2.3230643330429502E-2</v>
      </c>
      <c r="F50" s="2">
        <f>RTD("cqg.rtd", ,"ContractData",A50, "Open",, "T")</f>
        <v>379.24</v>
      </c>
      <c r="G50" s="2">
        <f>RTD("cqg.rtd", ,"ContractData",A50, "High",, "T")</f>
        <v>388.17</v>
      </c>
      <c r="H50" s="2">
        <f>RTD("cqg.rtd", ,"ContractData",A50, "Low",, "T")</f>
        <v>378</v>
      </c>
      <c r="I50" s="4">
        <f>IFERROR(RTD("cqg.rtd",,"StudyData",A50, "PCB","BaseType=Index,Index=1", "Close", "W","0","all",,,,"T")/100,"")</f>
        <v>2.3230643330429533E-2</v>
      </c>
      <c r="J50" s="4">
        <f>IFERROR(RTD("cqg.rtd",,"StudyData",A50, "PCB","BaseType=Index,Index=1", "Close", "M","0","all",,,,"T")/100,"")</f>
        <v>9.7019783205502017E-2</v>
      </c>
      <c r="K50" s="4">
        <f>IFERROR(RTD("cqg.rtd",,"StudyData",A50, "PCB","BaseType=Index,Index=1", "Close", "Q","0","all",,,,"T")/100,"")</f>
        <v>-2.532186682760006E-2</v>
      </c>
      <c r="L50" s="4">
        <f>IFERROR(RTD("cqg.rtd",,"StudyData",A50, "PCB","BaseType=Index,Index=1", "Close", "A","0","all",,,,"T")/100,"")</f>
        <v>-0.31561197824705134</v>
      </c>
      <c r="M50" s="6">
        <f>RTD("cqg.rtd", ,"ContractData",A50, "T_CVol",, "T")</f>
        <v>1006674.969558</v>
      </c>
      <c r="N50" s="8">
        <f xml:space="preserve"> IFERROR(M50/RTD("cqg.rtd",,"StudyData", $A50, "MA", "InputChoice=Vol,MAType=Sim,Period=21", "MA","D","-1","all",,,,"T"),"")</f>
        <v>0.24153615769787959</v>
      </c>
      <c r="O50" s="9">
        <f>IFERROR(D50/RTD("cqg.rtd",,"StudyData","ATR("&amp;A50&amp;",MAType:=Sim,Period:=21)","Bar",, "Close", "D",,,,,,"T"),"")</f>
        <v>0.57220708447043733</v>
      </c>
      <c r="P50" s="10">
        <f xml:space="preserve"> RTD("cqg.rtd",,"StudyData", $A50, "MA", "InputChoice=Close,MAType=Sim,Period=21", "MA","D",,"all",,,,"T")</f>
        <v>365.41952380949999</v>
      </c>
      <c r="Q50" s="2">
        <f xml:space="preserve"> RTD("cqg.rtd",,"StudyData",$A50, "StdDev", "InputChoice=Close,Period1=21", "STDDEV","D",,"all",,,,"T")</f>
        <v>20.272559797100001</v>
      </c>
      <c r="R50" s="2">
        <f t="shared" si="0"/>
        <v>1.0946065229352229</v>
      </c>
    </row>
    <row r="51" spans="1:18" x14ac:dyDescent="0.3">
      <c r="A51" t="s">
        <v>46</v>
      </c>
      <c r="B51" t="str">
        <f>PROPER(RTD("cqg.rtd", ,"ContractData",A51, "LongDescription",, "T"))</f>
        <v>Keurig Dr Pepper Inc</v>
      </c>
      <c r="C51" s="2">
        <f>RTD("cqg.rtd", ,"ContractData",A51, "LastTrade",, "T")</f>
        <v>29.19</v>
      </c>
      <c r="D51" s="2">
        <f>RTD("cqg.rtd", ,"ContractData",A51, "NetLastTrade",, "T")</f>
        <v>-0.82000000000000028</v>
      </c>
      <c r="E51" s="4">
        <f>IFERROR(RTD("cqg.rtd", ,"ContractData",A51, "PerCentNetLastTrade",, "T")/100,"")</f>
        <v>-2.7324225258247251E-2</v>
      </c>
      <c r="F51" s="2">
        <f>RTD("cqg.rtd", ,"ContractData",A51, "Open",, "T")</f>
        <v>29.75</v>
      </c>
      <c r="G51" s="2">
        <f>RTD("cqg.rtd", ,"ContractData",A51, "High",, "T")</f>
        <v>29.75</v>
      </c>
      <c r="H51" s="2">
        <f>RTD("cqg.rtd", ,"ContractData",A51, "Low",, "T")</f>
        <v>28.87</v>
      </c>
      <c r="I51" s="4">
        <f>IFERROR(RTD("cqg.rtd",,"StudyData",A51, "PCB","BaseType=Index,Index=1", "Close", "W","0","all",,,,"T")/100,"")</f>
        <v>-2.7324225258247258E-2</v>
      </c>
      <c r="J51" s="4">
        <f>IFERROR(RTD("cqg.rtd",,"StudyData",A51, "PCB","BaseType=Index,Index=1", "Close", "M","0","all",,,,"T")/100,"")</f>
        <v>-6.201799485861182E-2</v>
      </c>
      <c r="K51" s="4">
        <f>IFERROR(RTD("cqg.rtd",,"StudyData",A51, "PCB","BaseType=Index,Index=1", "Close", "Q","0","all",,,,"T")/100,"")</f>
        <v>-0.10815765352887265</v>
      </c>
      <c r="L51" s="4">
        <f>IFERROR(RTD("cqg.rtd",,"StudyData",A51, "PCB","BaseType=Index,Index=1", "Close", "A","0","all",,,,"T")/100,"")</f>
        <v>4.2127811495894313E-2</v>
      </c>
      <c r="M51" s="6">
        <f>RTD("cqg.rtd", ,"ContractData",A51, "T_CVol",, "T")</f>
        <v>3670421.67111</v>
      </c>
      <c r="N51" s="8">
        <f xml:space="preserve"> IFERROR(M51/RTD("cqg.rtd",,"StudyData", $A51, "MA", "InputChoice=Vol,MAType=Sim,Period=21", "MA","D","-1","all",,,,"T"),"")</f>
        <v>0.29765983207436691</v>
      </c>
      <c r="O51" s="9">
        <f>IFERROR(D51/RTD("cqg.rtd",,"StudyData","ATR("&amp;A51&amp;",MAType:=Sim,Period:=21)","Bar",, "Close", "D",,,,,,"T"),"")</f>
        <v>-0.87013643252410067</v>
      </c>
      <c r="P51" s="10">
        <f xml:space="preserve"> RTD("cqg.rtd",,"StudyData", $A51, "MA", "InputChoice=Close,MAType=Sim,Period=21", "MA","D",,"all",,,,"T")</f>
        <v>30.569047618999999</v>
      </c>
      <c r="Q51" s="2">
        <f xml:space="preserve"> RTD("cqg.rtd",,"StudyData",$A51, "StdDev", "InputChoice=Close,Period1=21", "STDDEV","D",,"all",,,,"T")</f>
        <v>0.63718805450000005</v>
      </c>
      <c r="R51" s="2">
        <f t="shared" si="0"/>
        <v>-2.1642709860311697</v>
      </c>
    </row>
    <row r="52" spans="1:18" x14ac:dyDescent="0.3">
      <c r="A52" t="s">
        <v>47</v>
      </c>
      <c r="B52" t="str">
        <f>PROPER(RTD("cqg.rtd", ,"ContractData",A52, "LongDescription",, "T"))</f>
        <v>Kraft Heinz Co Cmn</v>
      </c>
      <c r="C52" s="2">
        <f>RTD("cqg.rtd", ,"ContractData",A52, "LastTrade",, "T")</f>
        <v>24.79</v>
      </c>
      <c r="D52" s="2">
        <f>RTD("cqg.rtd", ,"ContractData",A52, "NetLastTrade",, "T")</f>
        <v>-0.53000000000000114</v>
      </c>
      <c r="E52" s="4">
        <f>IFERROR(RTD("cqg.rtd", ,"ContractData",A52, "PerCentNetLastTrade",, "T")/100,"")</f>
        <v>-2.0932069510268561E-2</v>
      </c>
      <c r="F52" s="2">
        <f>RTD("cqg.rtd", ,"ContractData",A52, "Open",, "T")</f>
        <v>25.25</v>
      </c>
      <c r="G52" s="2">
        <f>RTD("cqg.rtd", ,"ContractData",A52, "High",, "T")</f>
        <v>25.55</v>
      </c>
      <c r="H52" s="2">
        <f>RTD("cqg.rtd", ,"ContractData",A52, "Low",, "T")</f>
        <v>24.73</v>
      </c>
      <c r="I52" s="4">
        <f>IFERROR(RTD("cqg.rtd",,"StudyData",A52, "PCB","BaseType=Index,Index=1", "Close", "W","0","all",,,,"T")/100,"")</f>
        <v>-2.0932069510268606E-2</v>
      </c>
      <c r="J52" s="4">
        <f>IFERROR(RTD("cqg.rtd",,"StudyData",A52, "PCB","BaseType=Index,Index=1", "Close", "M","0","all",,,,"T")/100,"")</f>
        <v>-4.1005802707930458E-2</v>
      </c>
      <c r="K52" s="4">
        <f>IFERROR(RTD("cqg.rtd",,"StudyData",A52, "PCB","BaseType=Index,Index=1", "Close", "Q","0","all",,,,"T")/100,"")</f>
        <v>4.9534292972057498E-2</v>
      </c>
      <c r="L52" s="4">
        <f>IFERROR(RTD("cqg.rtd",,"StudyData",A52, "PCB","BaseType=Index,Index=1", "Close", "A","0","all",,,,"T")/100,"")</f>
        <v>2.2268041237113363E-2</v>
      </c>
      <c r="M52" s="6">
        <f>RTD("cqg.rtd", ,"ContractData",A52, "T_CVol",, "T")</f>
        <v>5317264.884699</v>
      </c>
      <c r="N52" s="8">
        <f xml:space="preserve"> IFERROR(M52/RTD("cqg.rtd",,"StudyData", $A52, "MA", "InputChoice=Vol,MAType=Sim,Period=21", "MA","D","-1","all",,,,"T"),"")</f>
        <v>0.36723938312215076</v>
      </c>
      <c r="O52" s="9">
        <f>IFERROR(D52/RTD("cqg.rtd",,"StudyData","ATR("&amp;A52&amp;",MAType:=Sim,Period:=21)","Bar",, "Close", "D",,,,,,"T"),"")</f>
        <v>-0.6277495769775352</v>
      </c>
      <c r="P52" s="10">
        <f xml:space="preserve"> RTD("cqg.rtd",,"StudyData", $A52, "MA", "InputChoice=Close,MAType=Sim,Period=21", "MA","D",,"all",,,,"T")</f>
        <v>25.8923809524</v>
      </c>
      <c r="Q52" s="2">
        <f xml:space="preserve"> RTD("cqg.rtd",,"StudyData",$A52, "StdDev", "InputChoice=Close,Period1=21", "STDDEV","D",,"all",,,,"T")</f>
        <v>0.70191509969999999</v>
      </c>
      <c r="R52" s="2">
        <f t="shared" si="0"/>
        <v>-1.570533178259252</v>
      </c>
    </row>
    <row r="53" spans="1:18" x14ac:dyDescent="0.3">
      <c r="A53" t="s">
        <v>48</v>
      </c>
      <c r="B53" t="str">
        <f>PROPER(RTD("cqg.rtd", ,"ContractData",A53, "LongDescription",, "T"))</f>
        <v>Kla Cp Cmn Stk</v>
      </c>
      <c r="C53" s="2">
        <f>RTD("cqg.rtd", ,"ContractData",A53, "LastTrade",, "T")</f>
        <v>194.51</v>
      </c>
      <c r="D53" s="2">
        <f>RTD("cqg.rtd", ,"ContractData",A53, "NetLastTrade",, "T")</f>
        <v>-3.6000000000000227</v>
      </c>
      <c r="E53" s="4">
        <f>IFERROR(RTD("cqg.rtd", ,"ContractData",A53, "PerCentNetLastTrade",, "T")/100,"")</f>
        <v>-1.8171722780273583E-2</v>
      </c>
      <c r="F53" s="2">
        <f>RTD("cqg.rtd", ,"ContractData",A53, "Open",, "T")</f>
        <v>204.78</v>
      </c>
      <c r="G53" s="2">
        <f>RTD("cqg.rtd", ,"ContractData",A53, "High",, "T")</f>
        <v>205.06</v>
      </c>
      <c r="H53" s="2">
        <f>RTD("cqg.rtd", ,"ContractData",A53, "Low",, "T")</f>
        <v>193.61</v>
      </c>
      <c r="I53" s="4">
        <f>IFERROR(RTD("cqg.rtd",,"StudyData",A53, "PCB","BaseType=Index,Index=1", "Close", "W","0","all",,,,"T")/100,"")</f>
        <v>-1.8171722780273701E-2</v>
      </c>
      <c r="J53" s="4">
        <f>IFERROR(RTD("cqg.rtd",,"StudyData",A53, "PCB","BaseType=Index,Index=1", "Close", "M","0","all",,,,"T")/100,"")</f>
        <v>6.3942675856033249E-2</v>
      </c>
      <c r="K53" s="4">
        <f>IFERROR(RTD("cqg.rtd",,"StudyData",A53, "PCB","BaseType=Index,Index=1", "Close", "Q","0","all",,,,"T")/100,"")</f>
        <v>-0.35530807729276459</v>
      </c>
      <c r="L53" s="4">
        <f>IFERROR(RTD("cqg.rtd",,"StudyData",A53, "PCB","BaseType=Index,Index=1", "Close", "A","0","all",,,,"T")/100,"")</f>
        <v>0.6009053497942386</v>
      </c>
      <c r="M53" s="6">
        <f>RTD("cqg.rtd", ,"ContractData",A53, "T_CVol",, "T")</f>
        <v>2747018.393685</v>
      </c>
      <c r="N53" s="8">
        <f xml:space="preserve"> IFERROR(M53/RTD("cqg.rtd",,"StudyData", $A53, "MA", "InputChoice=Vol,MAType=Sim,Period=21", "MA","D","-1","all",,,,"T"),"")</f>
        <v>0.22970553990412151</v>
      </c>
      <c r="O53" s="9">
        <f>IFERROR(D53/RTD("cqg.rtd",,"StudyData","ATR("&amp;A53&amp;",MAType:=Sim,Period:=21)","Bar",, "Close", "D",,,,,,"T"),"")</f>
        <v>-0.27204030226768949</v>
      </c>
      <c r="P53" s="10">
        <f xml:space="preserve"> RTD("cqg.rtd",,"StudyData", $A53, "MA", "InputChoice=Close,MAType=Sim,Period=21", "MA","D",,"all",,,,"T")</f>
        <v>202.9847619048</v>
      </c>
      <c r="Q53" s="2">
        <f xml:space="preserve"> RTD("cqg.rtd",,"StudyData",$A53, "StdDev", "InputChoice=Close,Period1=21", "STDDEV","D",,"all",,,,"T")</f>
        <v>16.2248039445</v>
      </c>
      <c r="R53" s="2">
        <f t="shared" si="0"/>
        <v>-0.52233370176857141</v>
      </c>
    </row>
    <row r="54" spans="1:18" x14ac:dyDescent="0.3">
      <c r="A54" t="s">
        <v>49</v>
      </c>
      <c r="B54" t="str">
        <f>PROPER(RTD("cqg.rtd", ,"ContractData",A54, "LongDescription",, "T"))</f>
        <v>Linde Plc</v>
      </c>
      <c r="C54" s="2">
        <f>RTD("cqg.rtd", ,"ContractData",A54, "LastTrade",, "T")</f>
        <v>488.32</v>
      </c>
      <c r="D54" s="2">
        <f>RTD("cqg.rtd", ,"ContractData",A54, "NetLastTrade",, "T")</f>
        <v>-1.660000000000025</v>
      </c>
      <c r="E54" s="4">
        <f>IFERROR(RTD("cqg.rtd", ,"ContractData",A54, "PerCentNetLastTrade",, "T")/100,"")</f>
        <v>-3.387893383403404E-3</v>
      </c>
      <c r="F54" s="2">
        <f>RTD("cqg.rtd", ,"ContractData",A54, "Open",, "T")</f>
        <v>489.29</v>
      </c>
      <c r="G54" s="2">
        <f>RTD("cqg.rtd", ,"ContractData",A54, "High",, "T")</f>
        <v>490.55</v>
      </c>
      <c r="H54" s="2">
        <f>RTD("cqg.rtd", ,"ContractData",A54, "Low",, "T")</f>
        <v>487.02</v>
      </c>
      <c r="I54" s="4">
        <f>IFERROR(RTD("cqg.rtd",,"StudyData",A54, "PCB","BaseType=Index,Index=1", "Close", "W","0","all",,,,"T")/100,"")</f>
        <v>-3.3878933834034551E-3</v>
      </c>
      <c r="J54" s="4">
        <f>IFERROR(RTD("cqg.rtd",,"StudyData",A54, "PCB","BaseType=Index,Index=1", "Close", "M","0","all",,,,"T")/100,"")</f>
        <v>2.077846063798653E-2</v>
      </c>
      <c r="K54" s="4">
        <f>IFERROR(RTD("cqg.rtd",,"StudyData",A54, "PCB","BaseType=Index,Index=1", "Close", "Q","0","all",,,,"T")/100,"")</f>
        <v>-5.9004894592823945E-2</v>
      </c>
      <c r="L54" s="4">
        <f>IFERROR(RTD("cqg.rtd",,"StudyData",A54, "PCB","BaseType=Index,Index=1", "Close", "A","0","all",,,,"T")/100,"")</f>
        <v>0.14524261826027815</v>
      </c>
      <c r="M54" s="6">
        <f>RTD("cqg.rtd", ,"ContractData",A54, "T_CVol",, "T")</f>
        <v>552269.60953899997</v>
      </c>
      <c r="N54" s="8">
        <f xml:space="preserve"> IFERROR(M54/RTD("cqg.rtd",,"StudyData", $A54, "MA", "InputChoice=Vol,MAType=Sim,Period=21", "MA","D","-1","all",,,,"T"),"")</f>
        <v>0.25473906937637991</v>
      </c>
      <c r="O54" s="9">
        <f>IFERROR(D54/RTD("cqg.rtd",,"StudyData","ATR("&amp;A54&amp;",MAType:=Sim,Period:=21)","Bar",, "Close", "D",,,,,,"T"),"")</f>
        <v>-0.15273396424776065</v>
      </c>
      <c r="P54" s="10">
        <f xml:space="preserve"> RTD("cqg.rtd",,"StudyData", $A54, "MA", "InputChoice=Close,MAType=Sim,Period=21", "MA","D",,"all",,,,"T")</f>
        <v>503.81</v>
      </c>
      <c r="Q54" s="2">
        <f xml:space="preserve"> RTD("cqg.rtd",,"StudyData",$A54, "StdDev", "InputChoice=Close,Period1=21", "STDDEV","D",,"all",,,,"T")</f>
        <v>13.622885157000001</v>
      </c>
      <c r="R54" s="2">
        <f t="shared" si="0"/>
        <v>-1.1370572255056124</v>
      </c>
    </row>
    <row r="55" spans="1:18" x14ac:dyDescent="0.3">
      <c r="A55" t="s">
        <v>50</v>
      </c>
      <c r="B55" t="str">
        <f>PROPER(RTD("cqg.rtd", ,"ContractData",A55, "LongDescription",, "T"))</f>
        <v>Lumentum Hld Cm</v>
      </c>
      <c r="C55" s="2">
        <f>RTD("cqg.rtd", ,"ContractData",A55, "LastTrade",, "T")</f>
        <v>839.13</v>
      </c>
      <c r="D55" s="2">
        <f>RTD("cqg.rtd", ,"ContractData",A55, "NetLastTrade",, "T")</f>
        <v>-51.040000000000077</v>
      </c>
      <c r="E55" s="4">
        <f>IFERROR(RTD("cqg.rtd", ,"ContractData",A55, "PerCentNetLastTrade",, "T")/100,"")</f>
        <v>-5.7337362526259025E-2</v>
      </c>
      <c r="F55" s="2">
        <f>RTD("cqg.rtd", ,"ContractData",A55, "Open",, "T")</f>
        <v>931.05000000000007</v>
      </c>
      <c r="G55" s="2">
        <f>RTD("cqg.rtd", ,"ContractData",A55, "High",, "T")</f>
        <v>937</v>
      </c>
      <c r="H55" s="2">
        <f>RTD("cqg.rtd", ,"ContractData",A55, "Low",, "T")</f>
        <v>824.33</v>
      </c>
      <c r="I55" s="4">
        <f>IFERROR(RTD("cqg.rtd",,"StudyData",A55, "PCB","BaseType=Index,Index=1", "Close", "W","0","all",,,,"T")/100,"")</f>
        <v>-5.7337362526259109E-2</v>
      </c>
      <c r="J55" s="4">
        <f>IFERROR(RTD("cqg.rtd",,"StudyData",A55, "PCB","BaseType=Index,Index=1", "Close", "M","0","all",,,,"T")/100,"")</f>
        <v>0.17535086982099327</v>
      </c>
      <c r="K55" s="4">
        <f>IFERROR(RTD("cqg.rtd",,"StudyData",A55, "PCB","BaseType=Index,Index=1", "Close", "Q","0","all",,,,"T")/100,"")</f>
        <v>-2.2061394308090416E-2</v>
      </c>
      <c r="L55" s="4">
        <f>IFERROR(RTD("cqg.rtd",,"StudyData",A55, "PCB","BaseType=Index,Index=1", "Close", "A","0","all",,,,"T")/100,"")</f>
        <v>1.2765945901950675</v>
      </c>
      <c r="M55" s="6">
        <f>RTD("cqg.rtd", ,"ContractData",A55, "T_CVol",, "T")</f>
        <v>3237042.401939</v>
      </c>
      <c r="N55" s="8">
        <f xml:space="preserve"> IFERROR(M55/RTD("cqg.rtd",,"StudyData", $A55, "MA", "InputChoice=Vol,MAType=Sim,Period=21", "MA","D","-1","all",,,,"T"),"")</f>
        <v>0.71566470007867955</v>
      </c>
      <c r="O55" s="9">
        <f>IFERROR(D55/RTD("cqg.rtd",,"StudyData","ATR("&amp;A55&amp;",MAType:=Sim,Period:=21)","Bar",, "Close", "D",,,,,,"T"),"")</f>
        <v>-0.62929475587677675</v>
      </c>
      <c r="P55" s="10">
        <f xml:space="preserve"> RTD("cqg.rtd",,"StudyData", $A55, "MA", "InputChoice=Close,MAType=Sim,Period=21", "MA","D",,"all",,,,"T")</f>
        <v>771.42095238100001</v>
      </c>
      <c r="Q55" s="2">
        <f xml:space="preserve"> RTD("cqg.rtd",,"StudyData",$A55, "StdDev", "InputChoice=Close,Period1=21", "STDDEV","D",,"all",,,,"T")</f>
        <v>71.670344063200005</v>
      </c>
      <c r="R55" s="2">
        <f t="shared" si="0"/>
        <v>0.94472893222464671</v>
      </c>
    </row>
    <row r="56" spans="1:18" x14ac:dyDescent="0.3">
      <c r="A56" t="s">
        <v>51</v>
      </c>
      <c r="B56" t="str">
        <f>PROPER(RTD("cqg.rtd", ,"ContractData",A56, "LongDescription",, "T"))</f>
        <v>Lam Research Corp</v>
      </c>
      <c r="C56" s="2">
        <f>RTD("cqg.rtd", ,"ContractData",A56, "LastTrade",, "T")</f>
        <v>308.38</v>
      </c>
      <c r="D56" s="2">
        <f>RTD("cqg.rtd", ,"ContractData",A56, "NetLastTrade",, "T")</f>
        <v>-2.9700000000000273</v>
      </c>
      <c r="E56" s="4">
        <f>IFERROR(RTD("cqg.rtd", ,"ContractData",A56, "PerCentNetLastTrade",, "T")/100,"")</f>
        <v>-9.5391039023606863E-3</v>
      </c>
      <c r="F56" s="2">
        <f>RTD("cqg.rtd", ,"ContractData",A56, "Open",, "T")</f>
        <v>319.5</v>
      </c>
      <c r="G56" s="2">
        <f>RTD("cqg.rtd", ,"ContractData",A56, "High",, "T")</f>
        <v>319.99</v>
      </c>
      <c r="H56" s="2">
        <f>RTD("cqg.rtd", ,"ContractData",A56, "Low",, "T")</f>
        <v>305.5</v>
      </c>
      <c r="I56" s="4">
        <f>IFERROR(RTD("cqg.rtd",,"StudyData",A56, "PCB","BaseType=Index,Index=1", "Close", "W","0","all",,,,"T")/100,"")</f>
        <v>-9.5391039023607748E-3</v>
      </c>
      <c r="J56" s="4">
        <f>IFERROR(RTD("cqg.rtd",,"StudyData",A56, "PCB","BaseType=Index,Index=1", "Close", "M","0","all",,,,"T")/100,"")</f>
        <v>5.2419630059381654E-2</v>
      </c>
      <c r="K56" s="4">
        <f>IFERROR(RTD("cqg.rtd",,"StudyData",A56, "PCB","BaseType=Index,Index=1", "Close", "Q","0","all",,,,"T")/100,"")</f>
        <v>-0.28834837191055313</v>
      </c>
      <c r="L56" s="4">
        <f>IFERROR(RTD("cqg.rtd",,"StudyData",A56, "PCB","BaseType=Index,Index=1", "Close", "A","0","all",,,,"T")/100,"")</f>
        <v>0.80149550181095919</v>
      </c>
      <c r="M56" s="6">
        <f>RTD("cqg.rtd", ,"ContractData",A56, "T_CVol",, "T")</f>
        <v>2679420.791133</v>
      </c>
      <c r="N56" s="8">
        <f xml:space="preserve"> IFERROR(M56/RTD("cqg.rtd",,"StudyData", $A56, "MA", "InputChoice=Vol,MAType=Sim,Period=21", "MA","D","-1","all",,,,"T"),"")</f>
        <v>0.23941200602337978</v>
      </c>
      <c r="O56" s="9">
        <f>IFERROR(D56/RTD("cqg.rtd",,"StudyData","ATR("&amp;A56&amp;",MAType:=Sim,Period:=21)","Bar",, "Close", "D",,,,,,"T"),"")</f>
        <v>-0.12426035502973548</v>
      </c>
      <c r="P56" s="10">
        <f xml:space="preserve"> RTD("cqg.rtd",,"StudyData", $A56, "MA", "InputChoice=Close,MAType=Sim,Period=21", "MA","D",,"all",,,,"T")</f>
        <v>308.01571428570003</v>
      </c>
      <c r="Q56" s="2">
        <f xml:space="preserve"> RTD("cqg.rtd",,"StudyData",$A56, "StdDev", "InputChoice=Close,Period1=21", "STDDEV","D",,"all",,,,"T")</f>
        <v>20.485027417600001</v>
      </c>
      <c r="R56" s="2">
        <f t="shared" si="0"/>
        <v>1.7783023028174527E-2</v>
      </c>
    </row>
    <row r="57" spans="1:18" x14ac:dyDescent="0.3">
      <c r="A57" t="s">
        <v>52</v>
      </c>
      <c r="B57" t="str">
        <f>PROPER(RTD("cqg.rtd", ,"ContractData",A57, "LongDescription",, "T"))</f>
        <v>Marriott Int Cl A Cm</v>
      </c>
      <c r="C57" s="2">
        <f>RTD("cqg.rtd", ,"ContractData",A57, "LastTrade",, "T")</f>
        <v>346.45</v>
      </c>
      <c r="D57" s="2">
        <f>RTD("cqg.rtd", ,"ContractData",A57, "NetLastTrade",, "T")</f>
        <v>-7.4600000000000364</v>
      </c>
      <c r="E57" s="4">
        <f>IFERROR(RTD("cqg.rtd", ,"ContractData",A57, "PerCentNetLastTrade",, "T")/100,"")</f>
        <v>-2.1078805345991918E-2</v>
      </c>
      <c r="F57" s="2">
        <f>RTD("cqg.rtd", ,"ContractData",A57, "Open",, "T")</f>
        <v>350.1</v>
      </c>
      <c r="G57" s="2">
        <f>RTD("cqg.rtd", ,"ContractData",A57, "High",, "T")</f>
        <v>353.36</v>
      </c>
      <c r="H57" s="2">
        <f>RTD("cqg.rtd", ,"ContractData",A57, "Low",, "T")</f>
        <v>346.35</v>
      </c>
      <c r="I57" s="4">
        <f>IFERROR(RTD("cqg.rtd",,"StudyData",A57, "PCB","BaseType=Index,Index=1", "Close", "W","0","all",,,,"T")/100,"")</f>
        <v>-2.1078805345992019E-2</v>
      </c>
      <c r="J57" s="4">
        <f>IFERROR(RTD("cqg.rtd",,"StudyData",A57, "PCB","BaseType=Index,Index=1", "Close", "M","0","all",,,,"T")/100,"")</f>
        <v>-7.0756108682241234E-2</v>
      </c>
      <c r="K57" s="4">
        <f>IFERROR(RTD("cqg.rtd",,"StudyData",A57, "PCB","BaseType=Index,Index=1", "Close", "Q","0","all",,,,"T")/100,"")</f>
        <v>-6.513937235219526E-2</v>
      </c>
      <c r="L57" s="4">
        <f>IFERROR(RTD("cqg.rtd",,"StudyData",A57, "PCB","BaseType=Index,Index=1", "Close", "A","0","all",,,,"T")/100,"")</f>
        <v>0.11671609076843727</v>
      </c>
      <c r="M57" s="6">
        <f>RTD("cqg.rtd", ,"ContractData",A57, "T_CVol",, "T")</f>
        <v>470962.10960899998</v>
      </c>
      <c r="N57" s="8">
        <f xml:space="preserve"> IFERROR(M57/RTD("cqg.rtd",,"StudyData", $A57, "MA", "InputChoice=Vol,MAType=Sim,Period=21", "MA","D","-1","all",,,,"T"),"")</f>
        <v>0.27716131449578985</v>
      </c>
      <c r="O57" s="9">
        <f>IFERROR(D57/RTD("cqg.rtd",,"StudyData","ATR("&amp;A57&amp;",MAType:=Sim,Period:=21)","Bar",, "Close", "D",,,,,,"T"),"")</f>
        <v>-0.77735324765273972</v>
      </c>
      <c r="P57" s="10">
        <f xml:space="preserve"> RTD("cqg.rtd",,"StudyData", $A57, "MA", "InputChoice=Close,MAType=Sim,Period=21", "MA","D",,"all",,,,"T")</f>
        <v>365.96714285709999</v>
      </c>
      <c r="Q57" s="2">
        <f xml:space="preserve"> RTD("cqg.rtd",,"StudyData",$A57, "StdDev", "InputChoice=Close,Period1=21", "STDDEV","D",,"all",,,,"T")</f>
        <v>10.908993730800001</v>
      </c>
      <c r="R57" s="2">
        <f t="shared" si="0"/>
        <v>-1.789087365775645</v>
      </c>
    </row>
    <row r="58" spans="1:18" x14ac:dyDescent="0.3">
      <c r="A58" t="s">
        <v>53</v>
      </c>
      <c r="B58" t="str">
        <f>PROPER(RTD("cqg.rtd", ,"ContractData",A58, "LongDescription",, "T"))</f>
        <v>Microchip Technology</v>
      </c>
      <c r="C58" s="2">
        <f>RTD("cqg.rtd", ,"ContractData",A58, "LastTrade",, "T")</f>
        <v>81.73</v>
      </c>
      <c r="D58" s="2">
        <f>RTD("cqg.rtd", ,"ContractData",A58, "NetLastTrade",, "T")</f>
        <v>-2.9599999999999937</v>
      </c>
      <c r="E58" s="4">
        <f>IFERROR(RTD("cqg.rtd", ,"ContractData",A58, "PerCentNetLastTrade",, "T")/100,"")</f>
        <v>-3.4950997756523793E-2</v>
      </c>
      <c r="F58" s="2">
        <f>RTD("cqg.rtd", ,"ContractData",A58, "Open",, "T")</f>
        <v>85.54</v>
      </c>
      <c r="G58" s="2">
        <f>RTD("cqg.rtd", ,"ContractData",A58, "High",, "T")</f>
        <v>85.66</v>
      </c>
      <c r="H58" s="2">
        <f>RTD("cqg.rtd", ,"ContractData",A58, "Low",, "T")</f>
        <v>81.48</v>
      </c>
      <c r="I58" s="4">
        <f>IFERROR(RTD("cqg.rtd",,"StudyData",A58, "PCB","BaseType=Index,Index=1", "Close", "W","0","all",,,,"T")/100,"")</f>
        <v>-3.4950997756523716E-2</v>
      </c>
      <c r="J58" s="4">
        <f>IFERROR(RTD("cqg.rtd",,"StudyData",A58, "PCB","BaseType=Index,Index=1", "Close", "M","0","all",,,,"T")/100,"")</f>
        <v>0.10014806838067031</v>
      </c>
      <c r="K58" s="4">
        <f>IFERROR(RTD("cqg.rtd",,"StudyData",A58, "PCB","BaseType=Index,Index=1", "Close", "Q","0","all",,,,"T")/100,"")</f>
        <v>-0.10383771929824558</v>
      </c>
      <c r="L58" s="4">
        <f>IFERROR(RTD("cqg.rtd",,"StudyData",A58, "PCB","BaseType=Index,Index=1", "Close", "A","0","all",,,,"T")/100,"")</f>
        <v>0.28264281230382932</v>
      </c>
      <c r="M58" s="6">
        <f>RTD("cqg.rtd", ,"ContractData",A58, "T_CVol",, "T")</f>
        <v>2470515.1165880002</v>
      </c>
      <c r="N58" s="8">
        <f xml:space="preserve"> IFERROR(M58/RTD("cqg.rtd",,"StudyData", $A58, "MA", "InputChoice=Vol,MAType=Sim,Period=21", "MA","D","-1","all",,,,"T"),"")</f>
        <v>0.21488521069241109</v>
      </c>
      <c r="O58" s="9">
        <f>IFERROR(D58/RTD("cqg.rtd",,"StudyData","ATR("&amp;A58&amp;",MAType:=Sim,Period:=21)","Bar",, "Close", "D",,,,,,"T"),"")</f>
        <v>-0.64986931520627256</v>
      </c>
      <c r="P58" s="10">
        <f xml:space="preserve"> RTD("cqg.rtd",,"StudyData", $A58, "MA", "InputChoice=Close,MAType=Sim,Period=21", "MA","D",,"all",,,,"T")</f>
        <v>79.909523809500001</v>
      </c>
      <c r="Q58" s="2">
        <f xml:space="preserve"> RTD("cqg.rtd",,"StudyData",$A58, "StdDev", "InputChoice=Close,Period1=21", "STDDEV","D",,"all",,,,"T")</f>
        <v>4.3149071349000003</v>
      </c>
      <c r="R58" s="2">
        <f t="shared" si="0"/>
        <v>0.42190390976796605</v>
      </c>
    </row>
    <row r="59" spans="1:18" x14ac:dyDescent="0.3">
      <c r="A59" t="s">
        <v>54</v>
      </c>
      <c r="B59" t="str">
        <f>PROPER(RTD("cqg.rtd", ,"ContractData",A59, "LongDescription",, "T"))</f>
        <v>Mondelez Intl Cmn A</v>
      </c>
      <c r="C59" s="2">
        <f>RTD("cqg.rtd", ,"ContractData",A59, "LastTrade",, "T")</f>
        <v>61.54</v>
      </c>
      <c r="D59" s="2">
        <f>RTD("cqg.rtd", ,"ContractData",A59, "NetLastTrade",, "T")</f>
        <v>-1.0700000000000003</v>
      </c>
      <c r="E59" s="4">
        <f>IFERROR(RTD("cqg.rtd", ,"ContractData",A59, "PerCentNetLastTrade",, "T")/100,"")</f>
        <v>-1.7089921737741577E-2</v>
      </c>
      <c r="F59" s="2">
        <f>RTD("cqg.rtd", ,"ContractData",A59, "Open",, "T")</f>
        <v>62.2</v>
      </c>
      <c r="G59" s="2">
        <f>RTD("cqg.rtd", ,"ContractData",A59, "High",, "T")</f>
        <v>62.230000000000004</v>
      </c>
      <c r="H59" s="2">
        <f>RTD("cqg.rtd", ,"ContractData",A59, "Low",, "T")</f>
        <v>61.36</v>
      </c>
      <c r="I59" s="4">
        <f>IFERROR(RTD("cqg.rtd",,"StudyData",A59, "PCB","BaseType=Index,Index=1", "Close", "W","0","all",,,,"T")/100,"")</f>
        <v>-1.7089921737741581E-2</v>
      </c>
      <c r="J59" s="4">
        <f>IFERROR(RTD("cqg.rtd",,"StudyData",A59, "PCB","BaseType=Index,Index=1", "Close", "M","0","all",,,,"T")/100,"")</f>
        <v>-1.2357567003691273E-2</v>
      </c>
      <c r="K59" s="4">
        <f>IFERROR(RTD("cqg.rtd",,"StudyData",A59, "PCB","BaseType=Index,Index=1", "Close", "Q","0","all",,,,"T")/100,"")</f>
        <v>6.3969571230981945E-2</v>
      </c>
      <c r="L59" s="4">
        <f>IFERROR(RTD("cqg.rtd",,"StudyData",A59, "PCB","BaseType=Index,Index=1", "Close", "A","0","all",,,,"T")/100,"")</f>
        <v>0.14322868289058147</v>
      </c>
      <c r="M59" s="6">
        <f>RTD("cqg.rtd", ,"ContractData",A59, "T_CVol",, "T")</f>
        <v>1576467.619832</v>
      </c>
      <c r="N59" s="8">
        <f xml:space="preserve"> IFERROR(M59/RTD("cqg.rtd",,"StudyData", $A59, "MA", "InputChoice=Vol,MAType=Sim,Period=21", "MA","D","-1","all",,,,"T"),"")</f>
        <v>0.16373663945668127</v>
      </c>
      <c r="O59" s="9">
        <f>IFERROR(D59/RTD("cqg.rtd",,"StudyData","ATR("&amp;A59&amp;",MAType:=Sim,Period:=21)","Bar",, "Close", "D",,,,,,"T"),"")</f>
        <v>-0.61696869851221625</v>
      </c>
      <c r="P59" s="10">
        <f xml:space="preserve"> RTD("cqg.rtd",,"StudyData", $A59, "MA", "InputChoice=Close,MAType=Sim,Period=21", "MA","D",,"all",,,,"T")</f>
        <v>61.342857142900002</v>
      </c>
      <c r="Q59" s="2">
        <f xml:space="preserve"> RTD("cqg.rtd",,"StudyData",$A59, "StdDev", "InputChoice=Close,Period1=21", "STDDEV","D",,"all",,,,"T")</f>
        <v>1.4880192743</v>
      </c>
      <c r="R59" s="2">
        <f t="shared" si="0"/>
        <v>0.13248676311181407</v>
      </c>
    </row>
    <row r="60" spans="1:18" x14ac:dyDescent="0.3">
      <c r="A60" t="s">
        <v>131</v>
      </c>
      <c r="B60" t="str">
        <f>PROPER(RTD("cqg.rtd", ,"ContractData",A60, "LongDescription",, "T"))</f>
        <v>Mercadolibre, Inc.</v>
      </c>
      <c r="C60" s="2">
        <f>RTD("cqg.rtd", ,"ContractData",A60, "LastTrade",, "T")</f>
        <v>1830.75</v>
      </c>
      <c r="D60" s="2">
        <f>RTD("cqg.rtd", ,"ContractData",A60, "NetLastTrade",, "T")</f>
        <v>10.059999999999945</v>
      </c>
      <c r="E60" s="4">
        <f>IFERROR(RTD("cqg.rtd", ,"ContractData",A60, "PerCentNetLastTrade",, "T")/100,"")</f>
        <v>5.5253777414057299E-3</v>
      </c>
      <c r="F60" s="2">
        <f>RTD("cqg.rtd", ,"ContractData",A60, "Open",, "T")</f>
        <v>1817.41</v>
      </c>
      <c r="G60" s="2">
        <f>RTD("cqg.rtd", ,"ContractData",A60, "High",, "T")</f>
        <v>1848.5</v>
      </c>
      <c r="H60" s="2">
        <f>RTD("cqg.rtd", ,"ContractData",A60, "Low",, "T")</f>
        <v>1806.51</v>
      </c>
      <c r="I60" s="4">
        <f>IFERROR(RTD("cqg.rtd",,"StudyData",A60, "PCB","BaseType=Index,Index=1", "Close", "W","0","all",,,,"T")/100,"")</f>
        <v>5.5253777414057004E-3</v>
      </c>
      <c r="J60" s="4">
        <f>IFERROR(RTD("cqg.rtd",,"StudyData",A60, "PCB","BaseType=Index,Index=1", "Close", "M","0","all",,,,"T")/100,"")</f>
        <v>-2.5133789504512921E-2</v>
      </c>
      <c r="K60" s="4">
        <f>IFERROR(RTD("cqg.rtd",,"StudyData",A60, "PCB","BaseType=Index,Index=1", "Close", "Q","0","all",,,,"T")/100,"")</f>
        <v>7.856768332557626E-2</v>
      </c>
      <c r="L60" s="4">
        <f>IFERROR(RTD("cqg.rtd",,"StudyData",A60, "PCB","BaseType=Index,Index=1", "Close", "A","0","all",,,,"T")/100,"")</f>
        <v>-9.1105418367042987E-2</v>
      </c>
      <c r="M60" s="6">
        <f>RTD("cqg.rtd", ,"ContractData",A60, "T_CVol",, "T")</f>
        <v>109935.00178200001</v>
      </c>
      <c r="N60" s="8">
        <f xml:space="preserve"> IFERROR(M60/RTD("cqg.rtd",,"StudyData", $A60, "MA", "InputChoice=Vol,MAType=Sim,Period=21", "MA","D","-1","all",,,,"T"),"")</f>
        <v>0.26101633637692506</v>
      </c>
      <c r="O60" s="9">
        <f>IFERROR(D60/RTD("cqg.rtd",,"StudyData","ATR("&amp;A60&amp;",MAType:=Sim,Period:=21)","Bar",, "Close", "D",,,,,,"T"),"")</f>
        <v>0.1766461808604029</v>
      </c>
      <c r="P60" s="10">
        <f xml:space="preserve"> RTD("cqg.rtd",,"StudyData", $A60, "MA", "InputChoice=Close,MAType=Sim,Period=21", "MA","D",,"all",,,,"T")</f>
        <v>1848.1271428570999</v>
      </c>
      <c r="Q60" s="2">
        <f xml:space="preserve"> RTD("cqg.rtd",,"StudyData",$A60, "StdDev", "InputChoice=Close,Period1=21", "STDDEV","D",,"all",,,,"T")</f>
        <v>34.4289739751</v>
      </c>
      <c r="R60" s="2">
        <f t="shared" si="0"/>
        <v>-0.50472438910516282</v>
      </c>
    </row>
    <row r="61" spans="1:18" x14ac:dyDescent="0.3">
      <c r="A61" t="s">
        <v>55</v>
      </c>
      <c r="B61" t="str">
        <f>PROPER(RTD("cqg.rtd", ,"ContractData",A61, "LongDescription",, "T"))</f>
        <v>Meta Platforms, Inc.</v>
      </c>
      <c r="C61" s="2">
        <f>RTD("cqg.rtd", ,"ContractData",A61, "LastTrade",, "T")</f>
        <v>599.87</v>
      </c>
      <c r="D61" s="2">
        <f>RTD("cqg.rtd", ,"ContractData",A61, "NetLastTrade",, "T")</f>
        <v>7.7699999999999818</v>
      </c>
      <c r="E61" s="4">
        <f>IFERROR(RTD("cqg.rtd", ,"ContractData",A61, "PerCentNetLastTrade",, "T")/100,"")</f>
        <v>1.3122783313629453E-2</v>
      </c>
      <c r="F61" s="2">
        <f>RTD("cqg.rtd", ,"ContractData",A61, "Open",, "T")</f>
        <v>599.13</v>
      </c>
      <c r="G61" s="2">
        <f>RTD("cqg.rtd", ,"ContractData",A61, "High",, "T")</f>
        <v>608.21</v>
      </c>
      <c r="H61" s="2">
        <f>RTD("cqg.rtd", ,"ContractData",A61, "Low",, "T")</f>
        <v>593.65</v>
      </c>
      <c r="I61" s="4">
        <f>IFERROR(RTD("cqg.rtd",,"StudyData",A61, "PCB","BaseType=Index,Index=1", "Close", "W","0","all",,,,"T")/100,"")</f>
        <v>1.3122783313629422E-2</v>
      </c>
      <c r="J61" s="4">
        <f>IFERROR(RTD("cqg.rtd",,"StudyData",A61, "PCB","BaseType=Index,Index=1", "Close", "M","0","all",,,,"T")/100,"")</f>
        <v>7.7526899103662533E-2</v>
      </c>
      <c r="K61" s="4">
        <f>IFERROR(RTD("cqg.rtd",,"StudyData",A61, "PCB","BaseType=Index,Index=1", "Close", "Q","0","all",,,,"T")/100,"")</f>
        <v>6.4939906620035945E-2</v>
      </c>
      <c r="L61" s="4">
        <f>IFERROR(RTD("cqg.rtd",,"StudyData",A61, "PCB","BaseType=Index,Index=1", "Close", "A","0","all",,,,"T")/100,"")</f>
        <v>-9.1229983790089259E-2</v>
      </c>
      <c r="M61" s="6">
        <f>RTD("cqg.rtd", ,"ContractData",A61, "T_CVol",, "T")</f>
        <v>6807773.8786789998</v>
      </c>
      <c r="N61" s="8">
        <f xml:space="preserve"> IFERROR(M61/RTD("cqg.rtd",,"StudyData", $A61, "MA", "InputChoice=Vol,MAType=Sim,Period=21", "MA","D","-1","all",,,,"T"),"")</f>
        <v>0.37072337541682748</v>
      </c>
      <c r="O61" s="9">
        <f>IFERROR(D61/RTD("cqg.rtd",,"StudyData","ATR("&amp;A61&amp;",MAType:=Sim,Period:=21)","Bar",, "Close", "D",,,,,,"T"),"")</f>
        <v>0.34346517355308109</v>
      </c>
      <c r="P61" s="10">
        <f xml:space="preserve"> RTD("cqg.rtd",,"StudyData", $A61, "MA", "InputChoice=Close,MAType=Sim,Period=21", "MA","D",,"all",,,,"T")</f>
        <v>611.67619047619996</v>
      </c>
      <c r="Q61" s="2">
        <f xml:space="preserve"> RTD("cqg.rtd",,"StudyData",$A61, "StdDev", "InputChoice=Close,Period1=21", "STDDEV","D",,"all",,,,"T")</f>
        <v>36.648658193599999</v>
      </c>
      <c r="R61" s="2">
        <f t="shared" si="0"/>
        <v>-0.32214523145247614</v>
      </c>
    </row>
    <row r="62" spans="1:18" x14ac:dyDescent="0.3">
      <c r="A62" t="s">
        <v>56</v>
      </c>
      <c r="B62" t="str">
        <f>PROPER(RTD("cqg.rtd", ,"ContractData",A62, "LongDescription",, "T"))</f>
        <v>Monster Beverage Cp</v>
      </c>
      <c r="C62" s="2">
        <f>RTD("cqg.rtd", ,"ContractData",A62, "LastTrade",, "T")</f>
        <v>91.92</v>
      </c>
      <c r="D62" s="2">
        <f>RTD("cqg.rtd", ,"ContractData",A62, "NetLastTrade",, "T")</f>
        <v>1.5600000000000023</v>
      </c>
      <c r="E62" s="4">
        <f>IFERROR(RTD("cqg.rtd", ,"ContractData",A62, "PerCentNetLastTrade",, "T")/100,"")</f>
        <v>1.7264276228419653E-2</v>
      </c>
      <c r="F62" s="2">
        <f>RTD("cqg.rtd", ,"ContractData",A62, "Open",, "T")</f>
        <v>90.33</v>
      </c>
      <c r="G62" s="2">
        <f>RTD("cqg.rtd", ,"ContractData",A62, "High",, "T")</f>
        <v>92.850000000000009</v>
      </c>
      <c r="H62" s="2">
        <f>RTD("cqg.rtd", ,"ContractData",A62, "Low",, "T")</f>
        <v>90.15</v>
      </c>
      <c r="I62" s="4">
        <f>IFERROR(RTD("cqg.rtd",,"StudyData",A62, "PCB","BaseType=Index,Index=1", "Close", "W","0","all",,,,"T")/100,"")</f>
        <v>1.7264276228419681E-2</v>
      </c>
      <c r="J62" s="4">
        <f>IFERROR(RTD("cqg.rtd",,"StudyData",A62, "PCB","BaseType=Index,Index=1", "Close", "M","0","all",,,,"T")/100,"")</f>
        <v>-4.6275160821747194E-2</v>
      </c>
      <c r="K62" s="4">
        <f>IFERROR(RTD("cqg.rtd",,"StudyData",A62, "PCB","BaseType=Index,Index=1", "Close", "Q","0","all",,,,"T")/100,"")</f>
        <v>-4.3695380774032483E-2</v>
      </c>
      <c r="L62" s="4">
        <f>IFERROR(RTD("cqg.rtd",,"StudyData",A62, "PCB","BaseType=Index,Index=1", "Close", "A","0","all",,,,"T")/100,"")</f>
        <v>0.19890439546106692</v>
      </c>
      <c r="M62" s="6">
        <f>RTD("cqg.rtd", ,"ContractData",A62, "T_CVol",, "T")</f>
        <v>1938616.510643</v>
      </c>
      <c r="N62" s="8">
        <f xml:space="preserve"> IFERROR(M62/RTD("cqg.rtd",,"StudyData", $A62, "MA", "InputChoice=Vol,MAType=Sim,Period=21", "MA","D","-1","all",,,,"T"),"")</f>
        <v>0.3355118784916149</v>
      </c>
      <c r="O62" s="9">
        <f>IFERROR(D62/RTD("cqg.rtd",,"StudyData","ATR("&amp;A62&amp;",MAType:=Sim,Period:=21)","Bar",, "Close", "D",,,,,,"T"),"")</f>
        <v>0.66008462624344366</v>
      </c>
      <c r="P62" s="10">
        <f xml:space="preserve"> RTD("cqg.rtd",,"StudyData", $A62, "MA", "InputChoice=Close,MAType=Sim,Period=21", "MA","D",,"all",,,,"T")</f>
        <v>95.508095238099997</v>
      </c>
      <c r="Q62" s="2">
        <f xml:space="preserve"> RTD("cqg.rtd",,"StudyData",$A62, "StdDev", "InputChoice=Close,Period1=21", "STDDEV","D",,"all",,,,"T")</f>
        <v>2.2543410378000002</v>
      </c>
      <c r="R62" s="2">
        <f t="shared" si="0"/>
        <v>-1.5916381674006164</v>
      </c>
    </row>
    <row r="63" spans="1:18" x14ac:dyDescent="0.3">
      <c r="A63" t="s">
        <v>57</v>
      </c>
      <c r="B63" t="str">
        <f>PROPER(RTD("cqg.rtd", ,"ContractData",A63, "LongDescription",, "T"))</f>
        <v>Monolithic Power Sys</v>
      </c>
      <c r="C63" s="2">
        <f>RTD("cqg.rtd", ,"ContractData",A63, "LastTrade",, "T")</f>
        <v>1392.06</v>
      </c>
      <c r="D63" s="2">
        <f>RTD("cqg.rtd", ,"ContractData",A63, "NetLastTrade",, "T")</f>
        <v>-9.4800000000000182</v>
      </c>
      <c r="E63" s="4">
        <f>IFERROR(RTD("cqg.rtd", ,"ContractData",A63, "PerCentNetLastTrade",, "T")/100,"")</f>
        <v>-6.7639881844257033E-3</v>
      </c>
      <c r="F63" s="2">
        <f>RTD("cqg.rtd", ,"ContractData",A63, "Open",, "T")</f>
        <v>1428.22</v>
      </c>
      <c r="G63" s="2">
        <f>RTD("cqg.rtd", ,"ContractData",A63, "High",, "T")</f>
        <v>1430</v>
      </c>
      <c r="H63" s="2">
        <f>RTD("cqg.rtd", ,"ContractData",A63, "Low",, "T")</f>
        <v>1379.17</v>
      </c>
      <c r="I63" s="4">
        <f>IFERROR(RTD("cqg.rtd",,"StudyData",A63, "PCB","BaseType=Index,Index=1", "Close", "W","0","all",,,,"T")/100,"")</f>
        <v>-6.7639881844257163E-3</v>
      </c>
      <c r="J63" s="4">
        <f>IFERROR(RTD("cqg.rtd",,"StudyData",A63, "PCB","BaseType=Index,Index=1", "Close", "M","0","all",,,,"T")/100,"")</f>
        <v>-2.3821378231874527E-2</v>
      </c>
      <c r="K63" s="4">
        <f>IFERROR(RTD("cqg.rtd",,"StudyData",A63, "PCB","BaseType=Index,Index=1", "Close", "Q","0","all",,,,"T")/100,"")</f>
        <v>7.0169854451805737E-3</v>
      </c>
      <c r="L63" s="4">
        <f>IFERROR(RTD("cqg.rtd",,"StudyData",A63, "PCB","BaseType=Index,Index=1", "Close", "A","0","all",,,,"T")/100,"")</f>
        <v>0.53587978286773452</v>
      </c>
      <c r="M63" s="6">
        <f>RTD("cqg.rtd", ,"ContractData",A63, "T_CVol",, "T")</f>
        <v>127789.860846</v>
      </c>
      <c r="N63" s="8">
        <f xml:space="preserve"> IFERROR(M63/RTD("cqg.rtd",,"StudyData", $A63, "MA", "InputChoice=Vol,MAType=Sim,Period=21", "MA","D","-1","all",,,,"T"),"")</f>
        <v>0.13751672870461257</v>
      </c>
      <c r="O63" s="9">
        <f>IFERROR(D63/RTD("cqg.rtd",,"StudyData","ATR("&amp;A63&amp;",MAType:=Sim,Period:=21)","Bar",, "Close", "D",,,,,,"T"),"")</f>
        <v>-0.10676248190061982</v>
      </c>
      <c r="P63" s="10">
        <f xml:space="preserve"> RTD("cqg.rtd",,"StudyData", $A63, "MA", "InputChoice=Close,MAType=Sim,Period=21", "MA","D",,"all",,,,"T")</f>
        <v>1346.1504761905001</v>
      </c>
      <c r="Q63" s="2">
        <f xml:space="preserve"> RTD("cqg.rtd",,"StudyData",$A63, "StdDev", "InputChoice=Close,Period1=21", "STDDEV","D",,"all",,,,"T")</f>
        <v>43.822718121800001</v>
      </c>
      <c r="R63" s="2">
        <f t="shared" si="0"/>
        <v>1.0476192663791384</v>
      </c>
    </row>
    <row r="64" spans="1:18" x14ac:dyDescent="0.3">
      <c r="A64" t="s">
        <v>58</v>
      </c>
      <c r="B64" t="str">
        <f>PROPER(RTD("cqg.rtd", ,"ContractData",A64, "LongDescription",, "T"))</f>
        <v>Marvell Tech Inc Cmn</v>
      </c>
      <c r="C64" s="2">
        <f>RTD("cqg.rtd", ,"ContractData",A64, "LastTrade",, "T")</f>
        <v>215.56</v>
      </c>
      <c r="D64" s="2">
        <f>RTD("cqg.rtd", ,"ContractData",A64, "NetLastTrade",, "T")</f>
        <v>-3.1599999999999966</v>
      </c>
      <c r="E64" s="4">
        <f>IFERROR(RTD("cqg.rtd", ,"ContractData",A64, "PerCentNetLastTrade",, "T")/100,"")</f>
        <v>-1.4447695683979517E-2</v>
      </c>
      <c r="F64" s="2">
        <f>RTD("cqg.rtd", ,"ContractData",A64, "Open",, "T")</f>
        <v>227.77</v>
      </c>
      <c r="G64" s="2">
        <f>RTD("cqg.rtd", ,"ContractData",A64, "High",, "T")</f>
        <v>230.1</v>
      </c>
      <c r="H64" s="2">
        <f>RTD("cqg.rtd", ,"ContractData",A64, "Low",, "T")</f>
        <v>214.1</v>
      </c>
      <c r="I64" s="4">
        <f>IFERROR(RTD("cqg.rtd",,"StudyData",A64, "PCB","BaseType=Index,Index=1", "Close", "W","0","all",,,,"T")/100,"")</f>
        <v>-1.44476956839795E-2</v>
      </c>
      <c r="J64" s="4">
        <f>IFERROR(RTD("cqg.rtd",,"StudyData",A64, "PCB","BaseType=Index,Index=1", "Close", "M","0","all",,,,"T")/100,"")</f>
        <v>0.1492855619535082</v>
      </c>
      <c r="K64" s="4">
        <f>IFERROR(RTD("cqg.rtd",,"StudyData",A64, "PCB","BaseType=Index,Index=1", "Close", "Q","0","all",,,,"T")/100,"")</f>
        <v>-0.27637718620967466</v>
      </c>
      <c r="L64" s="4">
        <f>IFERROR(RTD("cqg.rtd",,"StudyData",A64, "PCB","BaseType=Index,Index=1", "Close", "A","0","all",,,,"T")/100,"")</f>
        <v>1.5365968463167801</v>
      </c>
      <c r="M64" s="6">
        <f>RTD("cqg.rtd", ,"ContractData",A64, "T_CVol",, "T")</f>
        <v>10849688.494081</v>
      </c>
      <c r="N64" s="8">
        <f xml:space="preserve"> IFERROR(M64/RTD("cqg.rtd",,"StudyData", $A64, "MA", "InputChoice=Vol,MAType=Sim,Period=21", "MA","D","-1","all",,,,"T"),"")</f>
        <v>0.46062602646531842</v>
      </c>
      <c r="O64" s="9">
        <f>IFERROR(D64/RTD("cqg.rtd",,"StudyData","ATR("&amp;A64&amp;",MAType:=Sim,Period:=21)","Bar",, "Close", "D",,,,,,"T"),"")</f>
        <v>-0.18133129303714338</v>
      </c>
      <c r="P64" s="10">
        <f xml:space="preserve"> RTD("cqg.rtd",,"StudyData", $A64, "MA", "InputChoice=Close,MAType=Sim,Period=21", "MA","D",,"all",,,,"T")</f>
        <v>200.32142857139999</v>
      </c>
      <c r="Q64" s="2">
        <f xml:space="preserve"> RTD("cqg.rtd",,"StudyData",$A64, "StdDev", "InputChoice=Close,Period1=21", "STDDEV","D",,"all",,,,"T")</f>
        <v>15.7276884402</v>
      </c>
      <c r="R64" s="2">
        <f t="shared" si="0"/>
        <v>0.96890089643753341</v>
      </c>
    </row>
    <row r="65" spans="1:18" x14ac:dyDescent="0.3">
      <c r="A65" t="s">
        <v>59</v>
      </c>
      <c r="B65" t="str">
        <f>PROPER(RTD("cqg.rtd", ,"ContractData",A65, "LongDescription",, "T"))</f>
        <v>Microsoft Corp</v>
      </c>
      <c r="C65" s="2">
        <f>RTD("cqg.rtd", ,"ContractData",A65, "LastTrade",, "T")</f>
        <v>510.09000000000003</v>
      </c>
      <c r="D65" s="2">
        <f>RTD("cqg.rtd", ,"ContractData",A65, "NetLastTrade",, "T")</f>
        <v>10.100000000000023</v>
      </c>
      <c r="E65" s="4">
        <f>IFERROR(RTD("cqg.rtd", ,"ContractData",A65, "PerCentNetLastTrade",, "T")/100,"")</f>
        <v>2.012040240804816E-2</v>
      </c>
      <c r="F65" s="2">
        <f>RTD("cqg.rtd", ,"ContractData",A65, "Open",, "T")</f>
        <v>503.44</v>
      </c>
      <c r="G65" s="2">
        <f>RTD("cqg.rtd", ,"ContractData",A65, "High",, "T")</f>
        <v>513.73</v>
      </c>
      <c r="H65" s="2">
        <f>RTD("cqg.rtd", ,"ContractData",A65, "Low",, "T")</f>
        <v>502.27000000000004</v>
      </c>
      <c r="I65" s="4">
        <f>IFERROR(RTD("cqg.rtd",,"StudyData",A65, "PCB","BaseType=Index,Index=1", "Close", "W","0","all",,,,"T")/100,"")</f>
        <v>2.0200404008080208E-2</v>
      </c>
      <c r="J65" s="4">
        <f>IFERROR(RTD("cqg.rtd",,"StudyData",A65, "PCB","BaseType=Index,Index=1", "Close", "M","0","all",,,,"T")/100,"")</f>
        <v>9.7628679635049079E-2</v>
      </c>
      <c r="K65" s="4">
        <f>IFERROR(RTD("cqg.rtd",,"StudyData",A65, "PCB","BaseType=Index,Index=1", "Close", "Q","0","all",,,,"T")/100,"")</f>
        <v>0.3674601898021555</v>
      </c>
      <c r="L65" s="4">
        <f>IFERROR(RTD("cqg.rtd",,"StudyData",A65, "PCB","BaseType=Index,Index=1", "Close", "A","0","all",,,,"T")/100,"")</f>
        <v>5.4733054877796672E-2</v>
      </c>
      <c r="M65" s="6">
        <f>RTD("cqg.rtd", ,"ContractData",A65, "T_CVol",, "T")</f>
        <v>12361925.736978</v>
      </c>
      <c r="N65" s="8">
        <f xml:space="preserve"> IFERROR(M65/RTD("cqg.rtd",,"StudyData", $A65, "MA", "InputChoice=Vol,MAType=Sim,Period=21", "MA","D","-1","all",,,,"T"),"")</f>
        <v>0.31646854954969983</v>
      </c>
      <c r="O65" s="9">
        <f>IFERROR(D65/RTD("cqg.rtd",,"StudyData","ATR("&amp;A65&amp;",MAType:=Sim,Period:=21)","Bar",, "Close", "D",,,,,,"T"),"")</f>
        <v>0.63550561797581573</v>
      </c>
      <c r="P65" s="10">
        <f xml:space="preserve"> RTD("cqg.rtd",,"StudyData", $A65, "MA", "InputChoice=Close,MAType=Sim,Period=21", "MA","D",,"all",,,,"T")</f>
        <v>427.94285714289998</v>
      </c>
      <c r="Q65" s="2">
        <f xml:space="preserve"> RTD("cqg.rtd",,"StudyData",$A65, "StdDev", "InputChoice=Close,Period1=21", "STDDEV","D",,"all",,,,"T")</f>
        <v>47.727118590800004</v>
      </c>
      <c r="R65" s="2">
        <f t="shared" si="0"/>
        <v>1.7211837898995841</v>
      </c>
    </row>
    <row r="66" spans="1:18" x14ac:dyDescent="0.3">
      <c r="A66" t="s">
        <v>132</v>
      </c>
      <c r="B66" t="str">
        <f>PROPER(RTD("cqg.rtd", ,"ContractData",A66, "LongDescription",, "T"))</f>
        <v>Strategy Inc Cl A Cs</v>
      </c>
      <c r="C66" s="2">
        <f>RTD("cqg.rtd", ,"ContractData",A66, "LastTrade",, "T")</f>
        <v>97.33</v>
      </c>
      <c r="D66" s="2">
        <f>RTD("cqg.rtd", ,"ContractData",A66, "NetLastTrade",, "T")</f>
        <v>-2.6800000000000068</v>
      </c>
      <c r="E66" s="4">
        <f>IFERROR(RTD("cqg.rtd", ,"ContractData",A66, "PerCentNetLastTrade",, "T")/100,"")</f>
        <v>-2.6797320267973202E-2</v>
      </c>
      <c r="F66" s="2">
        <f>RTD("cqg.rtd", ,"ContractData",A66, "Open",, "T")</f>
        <v>99.45</v>
      </c>
      <c r="G66" s="2">
        <f>RTD("cqg.rtd", ,"ContractData",A66, "High",, "T")</f>
        <v>100.77</v>
      </c>
      <c r="H66" s="2">
        <f>RTD("cqg.rtd", ,"ContractData",A66, "Low",, "T")</f>
        <v>96.89</v>
      </c>
      <c r="I66" s="4">
        <f>IFERROR(RTD("cqg.rtd",,"StudyData",A66, "PCB","BaseType=Index,Index=1", "Close", "W","0","all",,,,"T")/100,"")</f>
        <v>-2.6797320267973272E-2</v>
      </c>
      <c r="J66" s="4">
        <f>IFERROR(RTD("cqg.rtd",,"StudyData",A66, "PCB","BaseType=Index,Index=1", "Close", "M","0","all",,,,"T")/100,"")</f>
        <v>4.3417667238421921E-2</v>
      </c>
      <c r="K66" s="4">
        <f>IFERROR(RTD("cqg.rtd",,"StudyData",A66, "PCB","BaseType=Index,Index=1", "Close", "Q","0","all",,,,"T")/100,"")</f>
        <v>0.11963648912918429</v>
      </c>
      <c r="L66" s="4">
        <f>IFERROR(RTD("cqg.rtd",,"StudyData",A66, "PCB","BaseType=Index,Index=1", "Close", "A","0","all",,,,"T")/100,"")</f>
        <v>-0.35946034879894712</v>
      </c>
      <c r="M66" s="6">
        <f>RTD("cqg.rtd", ,"ContractData",A66, "T_CVol",, "T")</f>
        <v>6384985.7919349996</v>
      </c>
      <c r="N66" s="8">
        <f xml:space="preserve"> IFERROR(M66/RTD("cqg.rtd",,"StudyData", $A66, "MA", "InputChoice=Vol,MAType=Sim,Period=21", "MA","D","-1","all",,,,"T"),"")</f>
        <v>0.4099413885080665</v>
      </c>
      <c r="O66" s="9">
        <f>IFERROR(D66/RTD("cqg.rtd",,"StudyData","ATR("&amp;A66&amp;",MAType:=Sim,Period:=21)","Bar",, "Close", "D",,,,,,"T"),"")</f>
        <v>-0.48550724637681286</v>
      </c>
      <c r="P66" s="10">
        <f xml:space="preserve"> RTD("cqg.rtd",,"StudyData", $A66, "MA", "InputChoice=Close,MAType=Sim,Period=21", "MA","D",,"all",,,,"T")</f>
        <v>96.444761904800004</v>
      </c>
      <c r="Q66" s="2">
        <f xml:space="preserve"> RTD("cqg.rtd",,"StudyData",$A66, "StdDev", "InputChoice=Close,Period1=21", "STDDEV","D",,"all",,,,"T")</f>
        <v>2.6982439070000002</v>
      </c>
      <c r="R66" s="2">
        <f t="shared" si="0"/>
        <v>0.32807934557118401</v>
      </c>
    </row>
    <row r="67" spans="1:18" x14ac:dyDescent="0.3">
      <c r="A67" t="s">
        <v>60</v>
      </c>
      <c r="B67" t="str">
        <f>PROPER(RTD("cqg.rtd", ,"ContractData",A67, "LongDescription",, "T"))</f>
        <v>Micron Technology</v>
      </c>
      <c r="C67" s="2">
        <f>RTD("cqg.rtd", ,"ContractData",A67, "LastTrade",, "T")</f>
        <v>877.65</v>
      </c>
      <c r="D67" s="2">
        <f>RTD("cqg.rtd", ,"ContractData",A67, "NetLastTrade",, "T")</f>
        <v>7.999999999992724E-2</v>
      </c>
      <c r="E67" s="4">
        <f>IFERROR(RTD("cqg.rtd", ,"ContractData",A67, "PerCentNetLastTrade",, "T")/100,"")</f>
        <v>3.6464327631983778E-4</v>
      </c>
      <c r="F67" s="2">
        <f>RTD("cqg.rtd", ,"ContractData",A67, "Open",, "T")</f>
        <v>863.66</v>
      </c>
      <c r="G67" s="2">
        <f>RTD("cqg.rtd", ,"ContractData",A67, "High",, "T")</f>
        <v>894.98</v>
      </c>
      <c r="H67" s="2">
        <f>RTD("cqg.rtd", ,"ContractData",A67, "Low",, "T")</f>
        <v>854.4</v>
      </c>
      <c r="I67" s="4">
        <f>IFERROR(RTD("cqg.rtd",,"StudyData",A67, "PCB","BaseType=Index,Index=1", "Close", "W","0","all",,,,"T")/100,"")</f>
        <v>9.1160819079876516E-5</v>
      </c>
      <c r="J67" s="4">
        <f>IFERROR(RTD("cqg.rtd",,"StudyData",A67, "PCB","BaseType=Index,Index=1", "Close", "M","0","all",,,,"T")/100,"")</f>
        <v>6.6364531062051216E-2</v>
      </c>
      <c r="K67" s="4">
        <f>IFERROR(RTD("cqg.rtd",,"StudyData",A67, "PCB","BaseType=Index,Index=1", "Close", "Q","0","all",,,,"T")/100,"")</f>
        <v>-0.23966247650070607</v>
      </c>
      <c r="L67" s="4">
        <f>IFERROR(RTD("cqg.rtd",,"StudyData",A67, "PCB","BaseType=Index,Index=1", "Close", "A","0","all",,,,"T")/100,"")</f>
        <v>2.0750499281735046</v>
      </c>
      <c r="M67" s="6">
        <f>RTD("cqg.rtd", ,"ContractData",A67, "T_CVol",, "T")</f>
        <v>15320510.898514999</v>
      </c>
      <c r="N67" s="8">
        <f xml:space="preserve"> IFERROR(M67/RTD("cqg.rtd",,"StudyData", $A67, "MA", "InputChoice=Vol,MAType=Sim,Period=21", "MA","D","-1","all",,,,"T"),"")</f>
        <v>0.34085459996074807</v>
      </c>
      <c r="O67" s="9">
        <f>IFERROR(D67/RTD("cqg.rtd",,"StudyData","ATR("&amp;A67&amp;",MAType:=Sim,Period:=21)","Bar",, "Close", "D",,,,,,"T"),"")</f>
        <v>9.9657723176807913E-4</v>
      </c>
      <c r="P67" s="10">
        <f xml:space="preserve"> RTD("cqg.rtd",,"StudyData", $A67, "MA", "InputChoice=Close,MAType=Sim,Period=21", "MA","D",,"all",,,,"T")</f>
        <v>887.75904761899994</v>
      </c>
      <c r="Q67" s="2">
        <f xml:space="preserve"> RTD("cqg.rtd",,"StudyData",$A67, "StdDev", "InputChoice=Close,Period1=21", "STDDEV","D",,"all",,,,"T")</f>
        <v>59.156128282499999</v>
      </c>
      <c r="R67" s="2">
        <f t="shared" ref="R67:R104" si="1">IFERROR(STANDARDIZE(C67,P67,Q67),"")</f>
        <v>-0.17088758024737902</v>
      </c>
    </row>
    <row r="68" spans="1:18" x14ac:dyDescent="0.3">
      <c r="A68" t="s">
        <v>133</v>
      </c>
      <c r="B68" t="str">
        <f>PROPER(RTD("cqg.rtd", ,"ContractData",A68, "LongDescription",, "T"))</f>
        <v>Nebius Grp Nv Ord A</v>
      </c>
      <c r="C68" s="2">
        <f>RTD("cqg.rtd", ,"ContractData",A68, "LastTrade",, "T")</f>
        <v>188.69</v>
      </c>
      <c r="D68" s="2">
        <f>RTD("cqg.rtd", ,"ContractData",A68, "NetLastTrade",, "T")</f>
        <v>0.71999999999999886</v>
      </c>
      <c r="E68" s="4">
        <f>IFERROR(RTD("cqg.rtd", ,"ContractData",A68, "PerCentNetLastTrade",, "T")/100,"")</f>
        <v>3.8303984678406127E-3</v>
      </c>
      <c r="F68" s="2">
        <f>RTD("cqg.rtd", ,"ContractData",A68, "Open",, "T")</f>
        <v>186.08</v>
      </c>
      <c r="G68" s="2">
        <f>RTD("cqg.rtd", ,"ContractData",A68, "High",, "T")</f>
        <v>196.13</v>
      </c>
      <c r="H68" s="2">
        <f>RTD("cqg.rtd", ,"ContractData",A68, "Low",, "T")</f>
        <v>183.11</v>
      </c>
      <c r="I68" s="4">
        <f>IFERROR(RTD("cqg.rtd",,"StudyData",A68, "PCB","BaseType=Index,Index=1", "Close", "W","0","all",,,,"T")/100,"")</f>
        <v>3.8303984678406066E-3</v>
      </c>
      <c r="J68" s="4">
        <f>IFERROR(RTD("cqg.rtd",,"StudyData",A68, "PCB","BaseType=Index,Index=1", "Close", "M","0","all",,,,"T")/100,"")</f>
        <v>-9.0331390158079877E-3</v>
      </c>
      <c r="K68" s="4">
        <f>IFERROR(RTD("cqg.rtd",,"StudyData",A68, "PCB","BaseType=Index,Index=1", "Close", "Q","0","all",,,,"T")/100,"")</f>
        <v>-0.31676141507042765</v>
      </c>
      <c r="L68" s="4">
        <f>IFERROR(RTD("cqg.rtd",,"StudyData",A68, "PCB","BaseType=Index,Index=1", "Close", "A","0","all",,,,"T")/100,"")</f>
        <v>1.2543608124253283</v>
      </c>
      <c r="M68" s="6">
        <f>RTD("cqg.rtd", ,"ContractData",A68, "T_CVol",, "T")</f>
        <v>8408605.6962139998</v>
      </c>
      <c r="N68" s="8">
        <f xml:space="preserve"> IFERROR(M68/RTD("cqg.rtd",,"StudyData", $A68, "MA", "InputChoice=Vol,MAType=Sim,Period=21", "MA","D","-1","all",,,,"T"),"")</f>
        <v>0.36677232624579426</v>
      </c>
      <c r="O68" s="9">
        <f>IFERROR(D68/RTD("cqg.rtd",,"StudyData","ATR("&amp;A68&amp;",MAType:=Sim,Period:=21)","Bar",, "Close", "D",,,,,,"T"),"")</f>
        <v>2.9561273168049709E-2</v>
      </c>
      <c r="P68" s="10">
        <f xml:space="preserve"> RTD("cqg.rtd",,"StudyData", $A68, "MA", "InputChoice=Close,MAType=Sim,Period=21", "MA","D",,"all",,,,"T")</f>
        <v>194.69095238099999</v>
      </c>
      <c r="Q68" s="2">
        <f xml:space="preserve"> RTD("cqg.rtd",,"StudyData",$A68, "StdDev", "InputChoice=Close,Period1=21", "STDDEV","D",,"all",,,,"T")</f>
        <v>19.376000350200002</v>
      </c>
      <c r="R68" s="2">
        <f t="shared" si="1"/>
        <v>-0.30971058384286454</v>
      </c>
    </row>
    <row r="69" spans="1:18" x14ac:dyDescent="0.3">
      <c r="A69" t="s">
        <v>61</v>
      </c>
      <c r="B69" t="str">
        <f>PROPER(RTD("cqg.rtd", ,"ContractData",A69, "LongDescription",, "T"))</f>
        <v>Netflix, Inc.</v>
      </c>
      <c r="C69" s="2">
        <f>RTD("cqg.rtd", ,"ContractData",A69, "LastTrade",, "T")</f>
        <v>75.03</v>
      </c>
      <c r="D69" s="2">
        <f>RTD("cqg.rtd", ,"ContractData",A69, "NetLastTrade",, "T")</f>
        <v>0.89000000000000057</v>
      </c>
      <c r="E69" s="4">
        <f>IFERROR(RTD("cqg.rtd", ,"ContractData",A69, "PerCentNetLastTrade",, "T")/100,"")</f>
        <v>1.2004316158618829E-2</v>
      </c>
      <c r="F69" s="2">
        <f>RTD("cqg.rtd", ,"ContractData",A69, "Open",, "T")</f>
        <v>73.790000000000006</v>
      </c>
      <c r="G69" s="2">
        <f>RTD("cqg.rtd", ,"ContractData",A69, "High",, "T")</f>
        <v>75.11</v>
      </c>
      <c r="H69" s="2">
        <f>RTD("cqg.rtd", ,"ContractData",A69, "Low",, "T")</f>
        <v>73.570000000000007</v>
      </c>
      <c r="I69" s="4">
        <f>IFERROR(RTD("cqg.rtd",,"StudyData",A69, "PCB","BaseType=Index,Index=1", "Close", "W","0","all",,,,"T")/100,"")</f>
        <v>1.2004316158618838E-2</v>
      </c>
      <c r="J69" s="4">
        <f>IFERROR(RTD("cqg.rtd",,"StudyData",A69, "PCB","BaseType=Index,Index=1", "Close", "M","0","all",,,,"T")/100,"")</f>
        <v>4.6297587505229297E-2</v>
      </c>
      <c r="K69" s="4">
        <f>IFERROR(RTD("cqg.rtd",,"StudyData",A69, "PCB","BaseType=Index,Index=1", "Close", "Q","0","all",,,,"T")/100,"")</f>
        <v>5.0840336134453719E-2</v>
      </c>
      <c r="L69" s="4">
        <f>IFERROR(RTD("cqg.rtd",,"StudyData",A69, "PCB","BaseType=Index,Index=1", "Close", "A","0","all",,,,"T")/100,"")</f>
        <v>-0.19976535836177478</v>
      </c>
      <c r="M69" s="6">
        <f>RTD("cqg.rtd", ,"ContractData",A69, "T_CVol",, "T")</f>
        <v>8606212.7183410004</v>
      </c>
      <c r="N69" s="8">
        <f xml:space="preserve"> IFERROR(M69/RTD("cqg.rtd",,"StudyData", $A69, "MA", "InputChoice=Vol,MAType=Sim,Period=21", "MA","D","-1","all",,,,"T"),"")</f>
        <v>0.18220639511347556</v>
      </c>
      <c r="O69" s="9">
        <f>IFERROR(D69/RTD("cqg.rtd",,"StudyData","ATR("&amp;A69&amp;",MAType:=Sim,Period:=21)","Bar",, "Close", "D",,,,,,"T"),"")</f>
        <v>0.36769624237293258</v>
      </c>
      <c r="P69" s="10">
        <f xml:space="preserve"> RTD("cqg.rtd",,"StudyData", $A69, "MA", "InputChoice=Close,MAType=Sim,Period=21", "MA","D",,"all",,,,"T")</f>
        <v>72.065714285699997</v>
      </c>
      <c r="Q69" s="2">
        <f xml:space="preserve"> RTD("cqg.rtd",,"StudyData",$A69, "StdDev", "InputChoice=Close,Period1=21", "STDDEV","D",,"all",,,,"T")</f>
        <v>2.3049523730999999</v>
      </c>
      <c r="R69" s="2">
        <f t="shared" si="1"/>
        <v>1.2860507439957414</v>
      </c>
    </row>
    <row r="70" spans="1:18" x14ac:dyDescent="0.3">
      <c r="A70" t="s">
        <v>62</v>
      </c>
      <c r="B70" t="str">
        <f>PROPER(RTD("cqg.rtd", ,"ContractData",A70, "LongDescription",, "T"))</f>
        <v>Nvidia Corporation</v>
      </c>
      <c r="C70" s="2">
        <f>RTD("cqg.rtd", ,"ContractData",A70, "LastTrade",, "T")</f>
        <v>219.19</v>
      </c>
      <c r="D70" s="2">
        <f>RTD("cqg.rtd", ,"ContractData",A70, "NetLastTrade",, "T")</f>
        <v>-4.7700000000000102</v>
      </c>
      <c r="E70" s="4">
        <f>IFERROR(RTD("cqg.rtd", ,"ContractData",A70, "PerCentNetLastTrade",, "T")/100,"")</f>
        <v>-2.129844615109841E-2</v>
      </c>
      <c r="F70" s="2">
        <f>RTD("cqg.rtd", ,"ContractData",A70, "Open",, "T")</f>
        <v>223.4</v>
      </c>
      <c r="G70" s="2">
        <f>RTD("cqg.rtd", ,"ContractData",A70, "High",, "T")</f>
        <v>224.13</v>
      </c>
      <c r="H70" s="2">
        <f>RTD("cqg.rtd", ,"ContractData",A70, "Low",, "T")</f>
        <v>218.76</v>
      </c>
      <c r="I70" s="4">
        <f>IFERROR(RTD("cqg.rtd",,"StudyData",A70, "PCB","BaseType=Index,Index=1", "Close", "W","0","all",,,,"T")/100,"")</f>
        <v>-2.1298446151098455E-2</v>
      </c>
      <c r="J70" s="4">
        <f>IFERROR(RTD("cqg.rtd",,"StudyData",A70, "PCB","BaseType=Index,Index=1", "Close", "M","0","all",,,,"T")/100,"")</f>
        <v>9.1855541718555409E-2</v>
      </c>
      <c r="K70" s="4">
        <f>IFERROR(RTD("cqg.rtd",,"StudyData",A70, "PCB","BaseType=Index,Index=1", "Close", "Q","0","all",,,,"T")/100,"")</f>
        <v>9.5457044330051449E-2</v>
      </c>
      <c r="L70" s="4">
        <f>IFERROR(RTD("cqg.rtd",,"StudyData",A70, "PCB","BaseType=Index,Index=1", "Close", "A","0","all",,,,"T")/100,"")</f>
        <v>0.17528150134048257</v>
      </c>
      <c r="M70" s="6">
        <f>RTD("cqg.rtd", ,"ContractData",A70, "T_CVol",, "T")</f>
        <v>43080295.496597998</v>
      </c>
      <c r="N70" s="8">
        <f xml:space="preserve"> IFERROR(M70/RTD("cqg.rtd",,"StudyData", $A70, "MA", "InputChoice=Vol,MAType=Sim,Period=21", "MA","D","-1","all",,,,"T"),"")</f>
        <v>0.33595297987435391</v>
      </c>
      <c r="O70" s="9">
        <f>IFERROR(D70/RTD("cqg.rtd",,"StudyData","ATR("&amp;A70&amp;",MAType:=Sim,Period:=21)","Bar",, "Close", "D",,,,,,"T"),"")</f>
        <v>-0.62109375000000133</v>
      </c>
      <c r="P70" s="10">
        <f xml:space="preserve"> RTD("cqg.rtd",,"StudyData", $A70, "MA", "InputChoice=Close,MAType=Sim,Period=21", "MA","D",,"all",,,,"T")</f>
        <v>207.40619047620001</v>
      </c>
      <c r="Q70" s="2">
        <f xml:space="preserve"> RTD("cqg.rtd",,"StudyData",$A70, "StdDev", "InputChoice=Close,Period1=21", "STDDEV","D",,"all",,,,"T")</f>
        <v>8.6097820758000001</v>
      </c>
      <c r="R70" s="2">
        <f t="shared" si="1"/>
        <v>1.3686536337454354</v>
      </c>
    </row>
    <row r="71" spans="1:18" x14ac:dyDescent="0.3">
      <c r="A71" t="s">
        <v>63</v>
      </c>
      <c r="B71" t="str">
        <f>PROPER(RTD("cqg.rtd", ,"ContractData",A71, "LongDescription",, "T"))</f>
        <v>Nxp Semiconductors</v>
      </c>
      <c r="C71" s="2">
        <f>RTD("cqg.rtd", ,"ContractData",A71, "LastTrade",, "T")</f>
        <v>235.35</v>
      </c>
      <c r="D71" s="2">
        <f>RTD("cqg.rtd", ,"ContractData",A71, "NetLastTrade",, "T")</f>
        <v>-4.3600000000000136</v>
      </c>
      <c r="E71" s="4">
        <f>IFERROR(RTD("cqg.rtd", ,"ContractData",A71, "PerCentNetLastTrade",, "T")/100,"")</f>
        <v>-1.818864461223979E-2</v>
      </c>
      <c r="F71" s="2">
        <f>RTD("cqg.rtd", ,"ContractData",A71, "Open",, "T")</f>
        <v>240.25</v>
      </c>
      <c r="G71" s="2">
        <f>RTD("cqg.rtd", ,"ContractData",A71, "High",, "T")</f>
        <v>240.25</v>
      </c>
      <c r="H71" s="2">
        <f>RTD("cqg.rtd", ,"ContractData",A71, "Low",, "T")</f>
        <v>233.53</v>
      </c>
      <c r="I71" s="4">
        <f>IFERROR(RTD("cqg.rtd",,"StudyData",A71, "PCB","BaseType=Index,Index=1", "Close", "W","0","all",,,,"T")/100,"")</f>
        <v>-1.8188644612239846E-2</v>
      </c>
      <c r="J71" s="4">
        <f>IFERROR(RTD("cqg.rtd",,"StudyData",A71, "PCB","BaseType=Index,Index=1", "Close", "M","0","all",,,,"T")/100,"")</f>
        <v>2.7011694885669395E-2</v>
      </c>
      <c r="K71" s="4">
        <f>IFERROR(RTD("cqg.rtd",,"StudyData",A71, "PCB","BaseType=Index,Index=1", "Close", "Q","0","all",,,,"T")/100,"")</f>
        <v>-0.16254492402946316</v>
      </c>
      <c r="L71" s="4">
        <f>IFERROR(RTD("cqg.rtd",,"StudyData",A71, "PCB","BaseType=Index,Index=1", "Close", "A","0","all",,,,"T")/100,"")</f>
        <v>8.4262415921864869E-2</v>
      </c>
      <c r="M71" s="6">
        <f>RTD("cqg.rtd", ,"ContractData",A71, "T_CVol",, "T")</f>
        <v>838354.24005599995</v>
      </c>
      <c r="N71" s="8">
        <f xml:space="preserve"> IFERROR(M71/RTD("cqg.rtd",,"StudyData", $A71, "MA", "InputChoice=Vol,MAType=Sim,Period=21", "MA","D","-1","all",,,,"T"),"")</f>
        <v>0.18707759321635839</v>
      </c>
      <c r="O71" s="9">
        <f>IFERROR(D71/RTD("cqg.rtd",,"StudyData","ATR("&amp;A71&amp;",MAType:=Sim,Period:=21)","Bar",, "Close", "D",,,,,,"T"),"")</f>
        <v>-0.36267131426775151</v>
      </c>
      <c r="P71" s="10">
        <f xml:space="preserve"> RTD("cqg.rtd",,"StudyData", $A71, "MA", "InputChoice=Close,MAType=Sim,Period=21", "MA","D",,"all",,,,"T")</f>
        <v>256.4747619048</v>
      </c>
      <c r="Q71" s="2">
        <f xml:space="preserve"> RTD("cqg.rtd",,"StudyData",$A71, "StdDev", "InputChoice=Close,Period1=21", "STDDEV","D",,"all",,,,"T")</f>
        <v>19.703915641599998</v>
      </c>
      <c r="R71" s="2">
        <f t="shared" si="1"/>
        <v>-1.0721098429897986</v>
      </c>
    </row>
    <row r="72" spans="1:18" x14ac:dyDescent="0.3">
      <c r="A72" t="s">
        <v>64</v>
      </c>
      <c r="B72" t="str">
        <f>PROPER(RTD("cqg.rtd", ,"ContractData",A72, "LongDescription",, "T"))</f>
        <v>Old Dominion Freig##</v>
      </c>
      <c r="C72" s="2">
        <f>RTD("cqg.rtd", ,"ContractData",A72, "LastTrade",, "T")</f>
        <v>214.31</v>
      </c>
      <c r="D72" s="2">
        <f>RTD("cqg.rtd", ,"ContractData",A72, "NetLastTrade",, "T")</f>
        <v>-2.0500000000000114</v>
      </c>
      <c r="E72" s="4">
        <f>IFERROR(RTD("cqg.rtd", ,"ContractData",A72, "PerCentNetLastTrade",, "T")/100,"")</f>
        <v>-9.4749491588093909E-3</v>
      </c>
      <c r="F72" s="2">
        <f>RTD("cqg.rtd", ,"ContractData",A72, "Open",, "T")</f>
        <v>215.26</v>
      </c>
      <c r="G72" s="2">
        <f>RTD("cqg.rtd", ,"ContractData",A72, "High",, "T")</f>
        <v>219.74</v>
      </c>
      <c r="H72" s="2">
        <f>RTD("cqg.rtd", ,"ContractData",A72, "Low",, "T")</f>
        <v>214.11</v>
      </c>
      <c r="I72" s="4">
        <f>IFERROR(RTD("cqg.rtd",,"StudyData",A72, "PCB","BaseType=Index,Index=1", "Close", "W","0","all",,,,"T")/100,"")</f>
        <v>-9.4749491588094429E-3</v>
      </c>
      <c r="J72" s="4">
        <f>IFERROR(RTD("cqg.rtd",,"StudyData",A72, "PCB","BaseType=Index,Index=1", "Close", "M","0","all",,,,"T")/100,"")</f>
        <v>1.0229093994531853E-2</v>
      </c>
      <c r="K72" s="4">
        <f>IFERROR(RTD("cqg.rtd",,"StudyData",A72, "PCB","BaseType=Index,Index=1", "Close", "Q","0","all",,,,"T")/100,"")</f>
        <v>-1.0572483841181866E-2</v>
      </c>
      <c r="L72" s="4">
        <f>IFERROR(RTD("cqg.rtd",,"StudyData",A72, "PCB","BaseType=Index,Index=1", "Close", "A","0","all",,,,"T")/100,"")</f>
        <v>0.36677295918367342</v>
      </c>
      <c r="M72" s="6">
        <f>RTD("cqg.rtd", ,"ContractData",A72, "T_CVol",, "T")</f>
        <v>248980.95690799999</v>
      </c>
      <c r="N72" s="8">
        <f xml:space="preserve"> IFERROR(M72/RTD("cqg.rtd",,"StudyData", $A72, "MA", "InputChoice=Vol,MAType=Sim,Period=21", "MA","D","-1","all",,,,"T"),"")</f>
        <v>0.14292868076279899</v>
      </c>
      <c r="O72" s="9">
        <f>IFERROR(D72/RTD("cqg.rtd",,"StudyData","ATR("&amp;A72&amp;",MAType:=Sim,Period:=21)","Bar",, "Close", "D",,,,,,"T"),"")</f>
        <v>-0.26551128654085809</v>
      </c>
      <c r="P72" s="10">
        <f xml:space="preserve"> RTD("cqg.rtd",,"StudyData", $A72, "MA", "InputChoice=Close,MAType=Sim,Period=21", "MA","D",,"all",,,,"T")</f>
        <v>224.26666666669999</v>
      </c>
      <c r="Q72" s="2">
        <f xml:space="preserve"> RTD("cqg.rtd",,"StudyData",$A72, "StdDev", "InputChoice=Close,Period1=21", "STDDEV","D",,"all",,,,"T")</f>
        <v>8.7276808316000007</v>
      </c>
      <c r="R72" s="2">
        <f t="shared" si="1"/>
        <v>-1.1408147088342464</v>
      </c>
    </row>
    <row r="73" spans="1:18" x14ac:dyDescent="0.3">
      <c r="A73" t="s">
        <v>65</v>
      </c>
      <c r="B73" t="str">
        <f>PROPER(RTD("cqg.rtd", ,"ContractData",A73, "LongDescription",, "T"))</f>
        <v>O'Reilly Automotive</v>
      </c>
      <c r="C73" s="2">
        <f>RTD("cqg.rtd", ,"ContractData",A73, "LastTrade",, "T")</f>
        <v>92.320000000000007</v>
      </c>
      <c r="D73" s="2">
        <f>RTD("cqg.rtd", ,"ContractData",A73, "NetLastTrade",, "T")</f>
        <v>-1.2099999999999937</v>
      </c>
      <c r="E73" s="4">
        <f>IFERROR(RTD("cqg.rtd", ,"ContractData",A73, "PerCentNetLastTrade",, "T")/100,"")</f>
        <v>-1.2937025553298407E-2</v>
      </c>
      <c r="F73" s="2">
        <f>RTD("cqg.rtd", ,"ContractData",A73, "Open",, "T")</f>
        <v>93.09</v>
      </c>
      <c r="G73" s="2">
        <f>RTD("cqg.rtd", ,"ContractData",A73, "High",, "T")</f>
        <v>93.28</v>
      </c>
      <c r="H73" s="2">
        <f>RTD("cqg.rtd", ,"ContractData",A73, "Low",, "T")</f>
        <v>91.78</v>
      </c>
      <c r="I73" s="4">
        <f>IFERROR(RTD("cqg.rtd",,"StudyData",A73, "PCB","BaseType=Index,Index=1", "Close", "W","0","all",,,,"T")/100,"")</f>
        <v>-1.2937025553298341E-2</v>
      </c>
      <c r="J73" s="4">
        <f>IFERROR(RTD("cqg.rtd",,"StudyData",A73, "PCB","BaseType=Index,Index=1", "Close", "M","0","all",,,,"T")/100,"")</f>
        <v>3.3240067151650801E-2</v>
      </c>
      <c r="K73" s="4">
        <f>IFERROR(RTD("cqg.rtd",,"StudyData",A73, "PCB","BaseType=Index,Index=1", "Close", "Q","0","all",,,,"T")/100,"")</f>
        <v>2.4975567379737647E-3</v>
      </c>
      <c r="L73" s="4">
        <f>IFERROR(RTD("cqg.rtd",,"StudyData",A73, "PCB","BaseType=Index,Index=1", "Close", "A","0","all",,,,"T")/100,"")</f>
        <v>1.2169718232649921E-2</v>
      </c>
      <c r="M73" s="6">
        <f>RTD("cqg.rtd", ,"ContractData",A73, "T_CVol",, "T")</f>
        <v>1094866.5213319999</v>
      </c>
      <c r="N73" s="8">
        <f xml:space="preserve"> IFERROR(M73/RTD("cqg.rtd",,"StudyData", $A73, "MA", "InputChoice=Vol,MAType=Sim,Period=21", "MA","D","-1","all",,,,"T"),"")</f>
        <v>0.14157349546895215</v>
      </c>
      <c r="O73" s="9">
        <f>IFERROR(D73/RTD("cqg.rtd",,"StudyData","ATR("&amp;A73&amp;",MAType:=Sim,Period:=21)","Bar",, "Close", "D",,,,,,"T"),"")</f>
        <v>-0.44198991129199278</v>
      </c>
      <c r="P73" s="10">
        <f xml:space="preserve"> RTD("cqg.rtd",,"StudyData", $A73, "MA", "InputChoice=Close,MAType=Sim,Period=21", "MA","D",,"all",,,,"T")</f>
        <v>88.759523809499996</v>
      </c>
      <c r="Q73" s="2">
        <f xml:space="preserve"> RTD("cqg.rtd",,"StudyData",$A73, "StdDev", "InputChoice=Close,Period1=21", "STDDEV","D",,"all",,,,"T")</f>
        <v>3.0673821259</v>
      </c>
      <c r="R73" s="2">
        <f t="shared" si="1"/>
        <v>1.1607540385778747</v>
      </c>
    </row>
    <row r="74" spans="1:18" x14ac:dyDescent="0.3">
      <c r="A74" t="s">
        <v>66</v>
      </c>
      <c r="B74" t="str">
        <f>PROPER(RTD("cqg.rtd", ,"ContractData",A74, "LongDescription",, "T"))</f>
        <v>Palo Alto Ntwks Cm</v>
      </c>
      <c r="C74" s="2">
        <f>RTD("cqg.rtd", ,"ContractData",A74, "LastTrade",, "T")</f>
        <v>382.01</v>
      </c>
      <c r="D74" s="2">
        <f>RTD("cqg.rtd", ,"ContractData",A74, "NetLastTrade",, "T")</f>
        <v>18.149999999999977</v>
      </c>
      <c r="E74" s="4">
        <f>IFERROR(RTD("cqg.rtd", ,"ContractData",A74, "PerCentNetLastTrade",, "T")/100,"")</f>
        <v>4.9881822679052383E-2</v>
      </c>
      <c r="F74" s="2">
        <f>RTD("cqg.rtd", ,"ContractData",A74, "Open",, "T")</f>
        <v>365.38</v>
      </c>
      <c r="G74" s="2">
        <f>RTD("cqg.rtd", ,"ContractData",A74, "High",, "T")</f>
        <v>382.65000000000003</v>
      </c>
      <c r="H74" s="2">
        <f>RTD("cqg.rtd", ,"ContractData",A74, "Low",, "T")</f>
        <v>362.95</v>
      </c>
      <c r="I74" s="4">
        <f>IFERROR(RTD("cqg.rtd",,"StudyData",A74, "PCB","BaseType=Index,Index=1", "Close", "W","0","all",,,,"T")/100,"")</f>
        <v>4.9881822679052314E-2</v>
      </c>
      <c r="J74" s="4">
        <f>IFERROR(RTD("cqg.rtd",,"StudyData",A74, "PCB","BaseType=Index,Index=1", "Close", "M","0","all",,,,"T")/100,"")</f>
        <v>0.15122201127083149</v>
      </c>
      <c r="K74" s="4">
        <f>IFERROR(RTD("cqg.rtd",,"StudyData",A74, "PCB","BaseType=Index,Index=1", "Close", "Q","0","all",,,,"T")/100,"")</f>
        <v>0.12019822884288316</v>
      </c>
      <c r="L74" s="4">
        <f>IFERROR(RTD("cqg.rtd",,"StudyData",A74, "PCB","BaseType=Index,Index=1", "Close", "A","0","all",,,,"T")/100,"")</f>
        <v>1.0738870792616717</v>
      </c>
      <c r="M74" s="6">
        <f>RTD("cqg.rtd", ,"ContractData",A74, "T_CVol",, "T")</f>
        <v>2190262.3934050002</v>
      </c>
      <c r="N74" s="8">
        <f xml:space="preserve"> IFERROR(M74/RTD("cqg.rtd",,"StudyData", $A74, "MA", "InputChoice=Vol,MAType=Sim,Period=21", "MA","D","-1","all",,,,"T"),"")</f>
        <v>0.36007256752172001</v>
      </c>
      <c r="O74" s="9">
        <f>IFERROR(D74/RTD("cqg.rtd",,"StudyData","ATR("&amp;A74&amp;",MAType:=Sim,Period:=21)","Bar",, "Close", "D",,,,,,"T"),"")</f>
        <v>1.1672025723472654</v>
      </c>
      <c r="P74" s="10">
        <f xml:space="preserve"> RTD("cqg.rtd",,"StudyData", $A74, "MA", "InputChoice=Close,MAType=Sim,Period=21", "MA","D",,"all",,,,"T")</f>
        <v>343.56476190479998</v>
      </c>
      <c r="Q74" s="2">
        <f xml:space="preserve"> RTD("cqg.rtd",,"StudyData",$A74, "StdDev", "InputChoice=Close,Period1=21", "STDDEV","D",,"all",,,,"T")</f>
        <v>18.482022827600002</v>
      </c>
      <c r="R74" s="2">
        <f t="shared" si="1"/>
        <v>2.0801423336512754</v>
      </c>
    </row>
    <row r="75" spans="1:18" x14ac:dyDescent="0.3">
      <c r="A75" t="s">
        <v>67</v>
      </c>
      <c r="B75" t="str">
        <f>PROPER(RTD("cqg.rtd", ,"ContractData",A75, "LongDescription",, "T"))</f>
        <v>Paychex, Inc.</v>
      </c>
      <c r="C75" s="2">
        <f>RTD("cqg.rtd", ,"ContractData",A75, "LastTrade",, "T")</f>
        <v>120.13</v>
      </c>
      <c r="D75" s="2">
        <f>RTD("cqg.rtd", ,"ContractData",A75, "NetLastTrade",, "T")</f>
        <v>8.99999999999892E-2</v>
      </c>
      <c r="E75" s="4">
        <f>IFERROR(RTD("cqg.rtd", ,"ContractData",A75, "PerCentNetLastTrade",, "T")/100,"")</f>
        <v>7.4975008330556479E-4</v>
      </c>
      <c r="F75" s="2">
        <f>RTD("cqg.rtd", ,"ContractData",A75, "Open",, "T")</f>
        <v>119.74000000000001</v>
      </c>
      <c r="G75" s="2">
        <f>RTD("cqg.rtd", ,"ContractData",A75, "High",, "T")</f>
        <v>120.45</v>
      </c>
      <c r="H75" s="2">
        <f>RTD("cqg.rtd", ,"ContractData",A75, "Low",, "T")</f>
        <v>119</v>
      </c>
      <c r="I75" s="4">
        <f>IFERROR(RTD("cqg.rtd",,"StudyData",A75, "PCB","BaseType=Index,Index=1", "Close", "W","0","all",,,,"T")/100,"")</f>
        <v>7.497500833054747E-4</v>
      </c>
      <c r="J75" s="4">
        <f>IFERROR(RTD("cqg.rtd",,"StudyData",A75, "PCB","BaseType=Index,Index=1", "Close", "M","0","all",,,,"T")/100,"")</f>
        <v>2.8158165011982129E-2</v>
      </c>
      <c r="K75" s="4">
        <f>IFERROR(RTD("cqg.rtd",,"StudyData",A75, "PCB","BaseType=Index,Index=1", "Close", "Q","0","all",,,,"T")/100,"")</f>
        <v>0.22170243059086744</v>
      </c>
      <c r="L75" s="4">
        <f>IFERROR(RTD("cqg.rtd",,"StudyData",A75, "PCB","BaseType=Index,Index=1", "Close", "A","0","all",,,,"T")/100,"")</f>
        <v>7.0868247459440079E-2</v>
      </c>
      <c r="M75" s="6">
        <f>RTD("cqg.rtd", ,"ContractData",A75, "T_CVol",, "T")</f>
        <v>380332.40211700002</v>
      </c>
      <c r="N75" s="8">
        <f xml:space="preserve"> IFERROR(M75/RTD("cqg.rtd",,"StudyData", $A75, "MA", "InputChoice=Vol,MAType=Sim,Period=21", "MA","D","-1","all",,,,"T"),"")</f>
        <v>0.11920197141534458</v>
      </c>
      <c r="O75" s="9">
        <f>IFERROR(D75/RTD("cqg.rtd",,"StudyData","ATR("&amp;A75&amp;",MAType:=Sim,Period:=21)","Bar",, "Close", "D",,,,,,"T"),"")</f>
        <v>2.4030514939847394E-2</v>
      </c>
      <c r="P75" s="10">
        <f xml:space="preserve"> RTD("cqg.rtd",,"StudyData", $A75, "MA", "InputChoice=Close,MAType=Sim,Period=21", "MA","D",,"all",,,,"T")</f>
        <v>115.5247619048</v>
      </c>
      <c r="Q75" s="2">
        <f xml:space="preserve"> RTD("cqg.rtd",,"StudyData",$A75, "StdDev", "InputChoice=Close,Period1=21", "STDDEV","D",,"all",,,,"T")</f>
        <v>3.7581082108000001</v>
      </c>
      <c r="R75" s="2">
        <f t="shared" si="1"/>
        <v>1.2254139148962031</v>
      </c>
    </row>
    <row r="76" spans="1:18" x14ac:dyDescent="0.3">
      <c r="A76" t="s">
        <v>68</v>
      </c>
      <c r="B76" t="str">
        <f>PROPER(RTD("cqg.rtd", ,"ContractData",A76, "LongDescription",, "T"))</f>
        <v>Paccar Inc.</v>
      </c>
      <c r="C76" s="2">
        <f>RTD("cqg.rtd", ,"ContractData",A76, "LastTrade",, "T")</f>
        <v>132.74</v>
      </c>
      <c r="D76" s="2">
        <f>RTD("cqg.rtd", ,"ContractData",A76, "NetLastTrade",, "T")</f>
        <v>-0.37000000000000455</v>
      </c>
      <c r="E76" s="4">
        <f>IFERROR(RTD("cqg.rtd", ,"ContractData",A76, "PerCentNetLastTrade",, "T")/100,"")</f>
        <v>-2.7796559236721507E-3</v>
      </c>
      <c r="F76" s="2">
        <f>RTD("cqg.rtd", ,"ContractData",A76, "Open",, "T")</f>
        <v>133.03</v>
      </c>
      <c r="G76" s="2">
        <f>RTD("cqg.rtd", ,"ContractData",A76, "High",, "T")</f>
        <v>133.30000000000001</v>
      </c>
      <c r="H76" s="2">
        <f>RTD("cqg.rtd", ,"ContractData",A76, "Low",, "T")</f>
        <v>132.24</v>
      </c>
      <c r="I76" s="4">
        <f>IFERROR(RTD("cqg.rtd",,"StudyData",A76, "PCB","BaseType=Index,Index=1", "Close", "W","0","all",,,,"T")/100,"")</f>
        <v>-2.7796559236721845E-3</v>
      </c>
      <c r="J76" s="4">
        <f>IFERROR(RTD("cqg.rtd",,"StudyData",A76, "PCB","BaseType=Index,Index=1", "Close", "M","0","all",,,,"T")/100,"")</f>
        <v>4.5221585770276055E-4</v>
      </c>
      <c r="K76" s="4">
        <f>IFERROR(RTD("cqg.rtd",,"StudyData",A76, "PCB","BaseType=Index,Index=1", "Close", "Q","0","all",,,,"T")/100,"")</f>
        <v>0.1050616050616051</v>
      </c>
      <c r="L76" s="4">
        <f>IFERROR(RTD("cqg.rtd",,"StudyData",A76, "PCB","BaseType=Index,Index=1", "Close", "A","0","all",,,,"T")/100,"")</f>
        <v>0.21212674641585244</v>
      </c>
      <c r="M76" s="6">
        <f>RTD("cqg.rtd", ,"ContractData",A76, "T_CVol",, "T")</f>
        <v>331982.70623399998</v>
      </c>
      <c r="N76" s="8">
        <f xml:space="preserve"> IFERROR(M76/RTD("cqg.rtd",,"StudyData", $A76, "MA", "InputChoice=Vol,MAType=Sim,Period=21", "MA","D","-1","all",,,,"T"),"")</f>
        <v>8.6952986486407549E-2</v>
      </c>
      <c r="O76" s="9">
        <f>IFERROR(D76/RTD("cqg.rtd",,"StudyData","ATR("&amp;A76&amp;",MAType:=Sim,Period:=21)","Bar",, "Close", "D",,,,,,"T"),"")</f>
        <v>-0.10226375361924019</v>
      </c>
      <c r="P76" s="10">
        <f xml:space="preserve"> RTD("cqg.rtd",,"StudyData", $A76, "MA", "InputChoice=Close,MAType=Sim,Period=21", "MA","D",,"all",,,,"T")</f>
        <v>130.48238095240001</v>
      </c>
      <c r="Q76" s="2">
        <f xml:space="preserve"> RTD("cqg.rtd",,"StudyData",$A76, "StdDev", "InputChoice=Close,Period1=21", "STDDEV","D",,"all",,,,"T")</f>
        <v>4.2434172042</v>
      </c>
      <c r="R76" s="2">
        <f t="shared" si="1"/>
        <v>0.53202853713405374</v>
      </c>
    </row>
    <row r="77" spans="1:18" x14ac:dyDescent="0.3">
      <c r="A77" t="s">
        <v>134</v>
      </c>
      <c r="B77" t="str">
        <f>PROPER(RTD("cqg.rtd", ,"ContractData",A77, "LongDescription",, "T"))</f>
        <v>Pdd Holdings Inc Ads</v>
      </c>
      <c r="C77" s="2">
        <f>RTD("cqg.rtd", ,"ContractData",A77, "LastTrade",, "T")</f>
        <v>92.48</v>
      </c>
      <c r="D77" s="2">
        <f>RTD("cqg.rtd", ,"ContractData",A77, "NetLastTrade",, "T")</f>
        <v>0.71999999999999886</v>
      </c>
      <c r="E77" s="4">
        <f>IFERROR(RTD("cqg.rtd", ,"ContractData",A77, "PerCentNetLastTrade",, "T")/100,"")</f>
        <v>7.8465562336530077E-3</v>
      </c>
      <c r="F77" s="2">
        <f>RTD("cqg.rtd", ,"ContractData",A77, "Open",, "T")</f>
        <v>91.59</v>
      </c>
      <c r="G77" s="2">
        <f>RTD("cqg.rtd", ,"ContractData",A77, "High",, "T")</f>
        <v>92.83</v>
      </c>
      <c r="H77" s="2">
        <f>RTD("cqg.rtd", ,"ContractData",A77, "Low",, "T")</f>
        <v>91.210000000000008</v>
      </c>
      <c r="I77" s="4">
        <f>IFERROR(RTD("cqg.rtd",,"StudyData",A77, "PCB","BaseType=Index,Index=1", "Close", "W","0","all",,,,"T")/100,"")</f>
        <v>7.8465562336529956E-3</v>
      </c>
      <c r="J77" s="4">
        <f>IFERROR(RTD("cqg.rtd",,"StudyData",A77, "PCB","BaseType=Index,Index=1", "Close", "M","0","all",,,,"T")/100,"")</f>
        <v>4.4263775971093065E-2</v>
      </c>
      <c r="K77" s="4">
        <f>IFERROR(RTD("cqg.rtd",,"StudyData",A77, "PCB","BaseType=Index,Index=1", "Close", "Q","0","all",,,,"T")/100,"")</f>
        <v>0.21237545883586786</v>
      </c>
      <c r="L77" s="4">
        <f>IFERROR(RTD("cqg.rtd",,"StudyData",A77, "PCB","BaseType=Index,Index=1", "Close", "A","0","all",,,,"T")/100,"")</f>
        <v>-0.18440779610194902</v>
      </c>
      <c r="M77" s="6">
        <f>RTD("cqg.rtd", ,"ContractData",A77, "T_CVol",, "T")</f>
        <v>1568952.7594689999</v>
      </c>
      <c r="N77" s="8">
        <f xml:space="preserve"> IFERROR(M77/RTD("cqg.rtd",,"StudyData", $A77, "MA", "InputChoice=Vol,MAType=Sim,Period=21", "MA","D","-1","all",,,,"T"),"")</f>
        <v>0.25385630990153835</v>
      </c>
      <c r="O77" s="9">
        <f>IFERROR(D77/RTD("cqg.rtd",,"StudyData","ATR("&amp;A77&amp;",MAType:=Sim,Period:=21)","Bar",, "Close", "D",,,,,,"T"),"")</f>
        <v>0.3410013531845868</v>
      </c>
      <c r="P77" s="10">
        <f xml:space="preserve"> RTD("cqg.rtd",,"StudyData", $A77, "MA", "InputChoice=Close,MAType=Sim,Period=21", "MA","D",,"all",,,,"T")</f>
        <v>87.0261904762</v>
      </c>
      <c r="Q77" s="2">
        <f xml:space="preserve"> RTD("cqg.rtd",,"StudyData",$A77, "StdDev", "InputChoice=Close,Period1=21", "STDDEV","D",,"all",,,,"T")</f>
        <v>3.0470570910000001</v>
      </c>
      <c r="R77" s="2">
        <f t="shared" si="1"/>
        <v>1.7898612861271144</v>
      </c>
    </row>
    <row r="78" spans="1:18" x14ac:dyDescent="0.3">
      <c r="A78" t="s">
        <v>69</v>
      </c>
      <c r="B78" t="str">
        <f>PROPER(RTD("cqg.rtd", ,"ContractData",A78, "LongDescription",, "T"))</f>
        <v>Pepsico Inc</v>
      </c>
      <c r="C78" s="2">
        <f>RTD("cqg.rtd", ,"ContractData",A78, "LastTrade",, "T")</f>
        <v>137.99</v>
      </c>
      <c r="D78" s="2">
        <f>RTD("cqg.rtd", ,"ContractData",A78, "NetLastTrade",, "T")</f>
        <v>-1.0300000000000011</v>
      </c>
      <c r="E78" s="4">
        <f>IFERROR(RTD("cqg.rtd", ,"ContractData",A78, "PerCentNetLastTrade",, "T")/100,"")</f>
        <v>-7.4090058984318807E-3</v>
      </c>
      <c r="F78" s="2">
        <f>RTD("cqg.rtd", ,"ContractData",A78, "Open",, "T")</f>
        <v>138.51</v>
      </c>
      <c r="G78" s="2">
        <f>RTD("cqg.rtd", ,"ContractData",A78, "High",, "T")</f>
        <v>138.51</v>
      </c>
      <c r="H78" s="2">
        <f>RTD("cqg.rtd", ,"ContractData",A78, "Low",, "T")</f>
        <v>137.45000000000002</v>
      </c>
      <c r="I78" s="4">
        <f>IFERROR(RTD("cqg.rtd",,"StudyData",A78, "PCB","BaseType=Index,Index=1", "Close", "W","0","all",,,,"T")/100,"")</f>
        <v>-7.4090058984318877E-3</v>
      </c>
      <c r="J78" s="4">
        <f>IFERROR(RTD("cqg.rtd",,"StudyData",A78, "PCB","BaseType=Index,Index=1", "Close", "M","0","all",,,,"T")/100,"")</f>
        <v>-1.1249641731155009E-2</v>
      </c>
      <c r="K78" s="4">
        <f>IFERROR(RTD("cqg.rtd",,"StudyData",A78, "PCB","BaseType=Index,Index=1", "Close", "Q","0","all",,,,"T")/100,"")</f>
        <v>1.9128508124076835E-2</v>
      </c>
      <c r="L78" s="4">
        <f>IFERROR(RTD("cqg.rtd",,"StudyData",A78, "PCB","BaseType=Index,Index=1", "Close", "A","0","all",,,,"T")/100,"")</f>
        <v>-3.8531215161649951E-2</v>
      </c>
      <c r="M78" s="6">
        <f>RTD("cqg.rtd", ,"ContractData",A78, "T_CVol",, "T")</f>
        <v>1766897.0244799999</v>
      </c>
      <c r="N78" s="8">
        <f xml:space="preserve"> IFERROR(M78/RTD("cqg.rtd",,"StudyData", $A78, "MA", "InputChoice=Vol,MAType=Sim,Period=21", "MA","D","-1","all",,,,"T"),"")</f>
        <v>0.22304013525520033</v>
      </c>
      <c r="O78" s="9">
        <f>IFERROR(D78/RTD("cqg.rtd",,"StudyData","ATR("&amp;A78&amp;",MAType:=Sim,Period:=21)","Bar",, "Close", "D",,,,,,"T"),"")</f>
        <v>-0.34685695959226187</v>
      </c>
      <c r="P78" s="10">
        <f xml:space="preserve"> RTD("cqg.rtd",,"StudyData", $A78, "MA", "InputChoice=Close,MAType=Sim,Period=21", "MA","D",,"all",,,,"T")</f>
        <v>138.2123809524</v>
      </c>
      <c r="Q78" s="2">
        <f xml:space="preserve"> RTD("cqg.rtd",,"StudyData",$A78, "StdDev", "InputChoice=Close,Period1=21", "STDDEV","D",,"all",,,,"T")</f>
        <v>2.3660050814</v>
      </c>
      <c r="R78" s="2">
        <f t="shared" si="1"/>
        <v>-9.3990056973335609E-2</v>
      </c>
    </row>
    <row r="79" spans="1:18" x14ac:dyDescent="0.3">
      <c r="A79" t="s">
        <v>70</v>
      </c>
      <c r="B79" t="str">
        <f>PROPER(RTD("cqg.rtd", ,"ContractData",A79, "LongDescription",, "T"))</f>
        <v>Palantir Tech Cl A</v>
      </c>
      <c r="C79" s="2">
        <f>RTD("cqg.rtd", ,"ContractData",A79, "LastTrade",, "T")</f>
        <v>179.1</v>
      </c>
      <c r="D79" s="2">
        <f>RTD("cqg.rtd", ,"ContractData",A79, "NetLastTrade",, "T")</f>
        <v>7.0900000000000034</v>
      </c>
      <c r="E79" s="4">
        <f>IFERROR(RTD("cqg.rtd", ,"ContractData",A79, "PerCentNetLastTrade",, "T")/100,"")</f>
        <v>4.121853380617406E-2</v>
      </c>
      <c r="F79" s="2">
        <f>RTD("cqg.rtd", ,"ContractData",A79, "Open",, "T")</f>
        <v>171.01</v>
      </c>
      <c r="G79" s="2">
        <f>RTD("cqg.rtd", ,"ContractData",A79, "High",, "T")</f>
        <v>179.6</v>
      </c>
      <c r="H79" s="2">
        <f>RTD("cqg.rtd", ,"ContractData",A79, "Low",, "T")</f>
        <v>170.87</v>
      </c>
      <c r="I79" s="4">
        <f>IFERROR(RTD("cqg.rtd",,"StudyData",A79, "PCB","BaseType=Index,Index=1", "Close", "W","0","all",,,,"T")/100,"")</f>
        <v>4.1160397651299425E-2</v>
      </c>
      <c r="J79" s="4">
        <f>IFERROR(RTD("cqg.rtd",,"StudyData",A79, "PCB","BaseType=Index,Index=1", "Close", "M","0","all",,,,"T")/100,"")</f>
        <v>0.45530635462376073</v>
      </c>
      <c r="K79" s="4">
        <f>IFERROR(RTD("cqg.rtd",,"StudyData",A79, "PCB","BaseType=Index,Index=1", "Close", "Q","0","all",,,,"T")/100,"")</f>
        <v>0.53501328533470471</v>
      </c>
      <c r="L79" s="4">
        <f>IFERROR(RTD("cqg.rtd",,"StudyData",A79, "PCB","BaseType=Index,Index=1", "Close", "A","0","all",,,,"T")/100,"")</f>
        <v>7.5386779184247734E-3</v>
      </c>
      <c r="M79" s="6">
        <f>RTD("cqg.rtd", ,"ContractData",A79, "T_CVol",, "T")</f>
        <v>32767924.265496999</v>
      </c>
      <c r="N79" s="8">
        <f xml:space="preserve"> IFERROR(M79/RTD("cqg.rtd",,"StudyData", $A79, "MA", "InputChoice=Vol,MAType=Sim,Period=21", "MA","D","-1","all",,,,"T"),"")</f>
        <v>0.72386727700155062</v>
      </c>
      <c r="O79" s="9">
        <f>IFERROR(D79/RTD("cqg.rtd",,"StudyData","ATR("&amp;A79&amp;",MAType:=Sim,Period:=21)","Bar",, "Close", "D",,,,,,"T"),"")</f>
        <v>0.8356156695438971</v>
      </c>
      <c r="P79" s="10">
        <f xml:space="preserve"> RTD("cqg.rtd",,"StudyData", $A79, "MA", "InputChoice=Close,MAType=Sim,Period=21", "MA","D",,"all",,,,"T")</f>
        <v>137.1357142857</v>
      </c>
      <c r="Q79" s="2">
        <f xml:space="preserve"> RTD("cqg.rtd",,"StudyData",$A79, "StdDev", "InputChoice=Close,Period1=21", "STDDEV","D",,"all",,,,"T")</f>
        <v>17.015239267999998</v>
      </c>
      <c r="R79" s="2">
        <f t="shared" si="1"/>
        <v>2.4662765567582023</v>
      </c>
    </row>
    <row r="80" spans="1:18" x14ac:dyDescent="0.3">
      <c r="A80" t="s">
        <v>71</v>
      </c>
      <c r="B80" t="str">
        <f>PROPER(RTD("cqg.rtd", ,"ContractData",A80, "LongDescription",, "T"))</f>
        <v>Paypal Holdings</v>
      </c>
      <c r="C80" s="2">
        <f>RTD("cqg.rtd", ,"ContractData",A80, "LastTrade",, "T")</f>
        <v>58.49</v>
      </c>
      <c r="D80" s="2">
        <f>RTD("cqg.rtd", ,"ContractData",A80, "NetLastTrade",, "T")</f>
        <v>-0.57999999999999829</v>
      </c>
      <c r="E80" s="4">
        <f>IFERROR(RTD("cqg.rtd", ,"ContractData",A80, "PerCentNetLastTrade",, "T")/100,"")</f>
        <v>-9.8188589808701539E-3</v>
      </c>
      <c r="F80" s="2">
        <f>RTD("cqg.rtd", ,"ContractData",A80, "Open",, "T")</f>
        <v>58.33</v>
      </c>
      <c r="G80" s="2">
        <f>RTD("cqg.rtd", ,"ContractData",A80, "High",, "T")</f>
        <v>59</v>
      </c>
      <c r="H80" s="2">
        <f>RTD("cqg.rtd", ,"ContractData",A80, "Low",, "T")</f>
        <v>58.32</v>
      </c>
      <c r="I80" s="4">
        <f>IFERROR(RTD("cqg.rtd",,"StudyData",A80, "PCB","BaseType=Index,Index=1", "Close", "W","0","all",,,,"T")/100,"")</f>
        <v>-9.8188589808701262E-3</v>
      </c>
      <c r="J80" s="4">
        <f>IFERROR(RTD("cqg.rtd",,"StudyData",A80, "PCB","BaseType=Index,Index=1", "Close", "M","0","all",,,,"T")/100,"")</f>
        <v>2.2373710889704617E-2</v>
      </c>
      <c r="K80" s="4">
        <f>IFERROR(RTD("cqg.rtd",,"StudyData",A80, "PCB","BaseType=Index,Index=1", "Close", "Q","0","all",,,,"T")/100,"")</f>
        <v>0.35456229735988887</v>
      </c>
      <c r="L80" s="4">
        <f>IFERROR(RTD("cqg.rtd",,"StudyData",A80, "PCB","BaseType=Index,Index=1", "Close", "A","0","all",,,,"T")/100,"")</f>
        <v>1.8842069201781334E-3</v>
      </c>
      <c r="M80" s="6">
        <f>RTD("cqg.rtd", ,"ContractData",A80, "T_CVol",, "T")</f>
        <v>2214040.2187709999</v>
      </c>
      <c r="N80" s="8">
        <f xml:space="preserve"> IFERROR(M80/RTD("cqg.rtd",,"StudyData", $A80, "MA", "InputChoice=Vol,MAType=Sim,Period=21", "MA","D","-1","all",,,,"T"),"")</f>
        <v>0.11977688571035315</v>
      </c>
      <c r="O80" s="9">
        <f>IFERROR(D80/RTD("cqg.rtd",,"StudyData","ATR("&amp;A80&amp;",MAType:=Sim,Period:=21)","Bar",, "Close", "D",,,,,,"T"),"")</f>
        <v>-0.31327160494310513</v>
      </c>
      <c r="P80" s="10">
        <f xml:space="preserve"> RTD("cqg.rtd",,"StudyData", $A80, "MA", "InputChoice=Close,MAType=Sim,Period=21", "MA","D",,"all",,,,"T")</f>
        <v>56.354285714299998</v>
      </c>
      <c r="Q80" s="2">
        <f xml:space="preserve"> RTD("cqg.rtd",,"StudyData",$A80, "StdDev", "InputChoice=Close,Period1=21", "STDDEV","D",,"all",,,,"T")</f>
        <v>3.1036162799999998</v>
      </c>
      <c r="R80" s="2">
        <f t="shared" si="1"/>
        <v>0.68813735108387963</v>
      </c>
    </row>
    <row r="81" spans="1:18" x14ac:dyDescent="0.3">
      <c r="A81" t="s">
        <v>72</v>
      </c>
      <c r="B81" t="str">
        <f>PROPER(RTD("cqg.rtd", ,"ContractData",A81, "LongDescription",, "T"))</f>
        <v>Qualcomm Inc</v>
      </c>
      <c r="C81" s="2">
        <f>RTD("cqg.rtd", ,"ContractData",A81, "LastTrade",, "T")</f>
        <v>164.11</v>
      </c>
      <c r="D81" s="2">
        <f>RTD("cqg.rtd", ,"ContractData",A81, "NetLastTrade",, "T")</f>
        <v>-3.75</v>
      </c>
      <c r="E81" s="4">
        <f>IFERROR(RTD("cqg.rtd", ,"ContractData",A81, "PerCentNetLastTrade",, "T")/100,"")</f>
        <v>-2.2340045275825095E-2</v>
      </c>
      <c r="F81" s="2">
        <f>RTD("cqg.rtd", ,"ContractData",A81, "Open",, "T")</f>
        <v>168.15</v>
      </c>
      <c r="G81" s="2">
        <f>RTD("cqg.rtd", ,"ContractData",A81, "High",, "T")</f>
        <v>168.87</v>
      </c>
      <c r="H81" s="2">
        <f>RTD("cqg.rtd", ,"ContractData",A81, "Low",, "T")</f>
        <v>163.11000000000001</v>
      </c>
      <c r="I81" s="4">
        <f>IFERROR(RTD("cqg.rtd",,"StudyData",A81, "PCB","BaseType=Index,Index=1", "Close", "W","0","all",,,,"T")/100,"")</f>
        <v>-2.2340045275825088E-2</v>
      </c>
      <c r="J81" s="4">
        <f>IFERROR(RTD("cqg.rtd",,"StudyData",A81, "PCB","BaseType=Index,Index=1", "Close", "M","0","all",,,,"T")/100,"")</f>
        <v>0.11178104464467176</v>
      </c>
      <c r="K81" s="4">
        <f>IFERROR(RTD("cqg.rtd",,"StudyData",A81, "PCB","BaseType=Index,Index=1", "Close", "Q","0","all",,,,"T")/100,"")</f>
        <v>-0.11191081768493955</v>
      </c>
      <c r="L81" s="4">
        <f>IFERROR(RTD("cqg.rtd",,"StudyData",A81, "PCB","BaseType=Index,Index=1", "Close", "A","0","all",,,,"T")/100,"")</f>
        <v>-4.057293189125985E-2</v>
      </c>
      <c r="M81" s="6">
        <f>RTD("cqg.rtd", ,"ContractData",A81, "T_CVol",, "T")</f>
        <v>3654285.5705639999</v>
      </c>
      <c r="N81" s="8">
        <f xml:space="preserve"> IFERROR(M81/RTD("cqg.rtd",,"StudyData", $A81, "MA", "InputChoice=Vol,MAType=Sim,Period=21", "MA","D","-1","all",,,,"T"),"")</f>
        <v>0.28517452450838082</v>
      </c>
      <c r="O81" s="9">
        <f>IFERROR(D81/RTD("cqg.rtd",,"StudyData","ATR("&amp;A81&amp;",MAType:=Sim,Period:=21)","Bar",, "Close", "D",,,,,,"T"),"")</f>
        <v>-0.48428755919278643</v>
      </c>
      <c r="P81" s="10">
        <f xml:space="preserve"> RTD("cqg.rtd",,"StudyData", $A81, "MA", "InputChoice=Close,MAType=Sim,Period=21", "MA","D",,"all",,,,"T")</f>
        <v>166.28190476189999</v>
      </c>
      <c r="Q81" s="2">
        <f xml:space="preserve"> RTD("cqg.rtd",,"StudyData",$A81, "StdDev", "InputChoice=Close,Period1=21", "STDDEV","D",,"all",,,,"T")</f>
        <v>9.4329052328999996</v>
      </c>
      <c r="R81" s="2">
        <f t="shared" si="1"/>
        <v>-0.23024770293724903</v>
      </c>
    </row>
    <row r="82" spans="1:18" x14ac:dyDescent="0.3">
      <c r="A82" t="s">
        <v>73</v>
      </c>
      <c r="B82" t="str">
        <f>PROPER(RTD("cqg.rtd", ,"ContractData",A82, "LongDescription",, "T"))</f>
        <v>Regeneron Pharmaceut</v>
      </c>
      <c r="C82" s="2">
        <f>RTD("cqg.rtd", ,"ContractData",A82, "LastTrade",, "T")</f>
        <v>795.69</v>
      </c>
      <c r="D82" s="2">
        <f>RTD("cqg.rtd", ,"ContractData",A82, "NetLastTrade",, "T")</f>
        <v>11.330000000000041</v>
      </c>
      <c r="E82" s="4">
        <f>IFERROR(RTD("cqg.rtd", ,"ContractData",A82, "PerCentNetLastTrade",, "T")/100,"")</f>
        <v>1.4444897751032687E-2</v>
      </c>
      <c r="F82" s="2">
        <f>RTD("cqg.rtd", ,"ContractData",A82, "Open",, "T")</f>
        <v>781.72</v>
      </c>
      <c r="G82" s="2">
        <f>RTD("cqg.rtd", ,"ContractData",A82, "High",, "T")</f>
        <v>798.19</v>
      </c>
      <c r="H82" s="2">
        <f>RTD("cqg.rtd", ,"ContractData",A82, "Low",, "T")</f>
        <v>775.83</v>
      </c>
      <c r="I82" s="4">
        <f>IFERROR(RTD("cqg.rtd",,"StudyData",A82, "PCB","BaseType=Index,Index=1", "Close", "W","0","all",,,,"T")/100,"")</f>
        <v>1.4444897751032741E-2</v>
      </c>
      <c r="J82" s="4">
        <f>IFERROR(RTD("cqg.rtd",,"StudyData",A82, "PCB","BaseType=Index,Index=1", "Close", "M","0","all",,,,"T")/100,"")</f>
        <v>4.3349986231855632E-2</v>
      </c>
      <c r="K82" s="4">
        <f>IFERROR(RTD("cqg.rtd",,"StudyData",A82, "PCB","BaseType=Index,Index=1", "Close", "Q","0","all",,,,"T")/100,"")</f>
        <v>0.2760849344067744</v>
      </c>
      <c r="L82" s="4">
        <f>IFERROR(RTD("cqg.rtd",,"StudyData",A82, "PCB","BaseType=Index,Index=1", "Close", "A","0","all",,,,"T")/100,"")</f>
        <v>3.0860118931944559E-2</v>
      </c>
      <c r="M82" s="6">
        <f>RTD("cqg.rtd", ,"ContractData",A82, "T_CVol",, "T")</f>
        <v>173868.64501000001</v>
      </c>
      <c r="N82" s="8">
        <f xml:space="preserve"> IFERROR(M82/RTD("cqg.rtd",,"StudyData", $A82, "MA", "InputChoice=Vol,MAType=Sim,Period=21", "MA","D","-1","all",,,,"T"),"")</f>
        <v>0.22166226138960327</v>
      </c>
      <c r="O82" s="9">
        <f>IFERROR(D82/RTD("cqg.rtd",,"StudyData","ATR("&amp;A82&amp;",MAType:=Sim,Period:=21)","Bar",, "Close", "D",,,,,,"T"),"")</f>
        <v>0.55936148203979774</v>
      </c>
      <c r="P82" s="10">
        <f xml:space="preserve"> RTD("cqg.rtd",,"StudyData", $A82, "MA", "InputChoice=Close,MAType=Sim,Period=21", "MA","D",,"all",,,,"T")</f>
        <v>706.91</v>
      </c>
      <c r="Q82" s="2">
        <f xml:space="preserve"> RTD("cqg.rtd",,"StudyData",$A82, "StdDev", "InputChoice=Close,Period1=21", "STDDEV","D",,"all",,,,"T")</f>
        <v>49.970396665000003</v>
      </c>
      <c r="R82" s="2">
        <f t="shared" si="1"/>
        <v>1.776651896425367</v>
      </c>
    </row>
    <row r="83" spans="1:18" x14ac:dyDescent="0.3">
      <c r="A83" t="s">
        <v>135</v>
      </c>
      <c r="B83" t="str">
        <f>PROPER(RTD("cqg.rtd", ,"ContractData",A83, "LongDescription",, "T"))</f>
        <v>Rocket Lab Corp Cmn</v>
      </c>
      <c r="C83" s="2">
        <f>RTD("cqg.rtd", ,"ContractData",A83, "LastTrade",, "T")</f>
        <v>81.11</v>
      </c>
      <c r="D83" s="2">
        <f>RTD("cqg.rtd", ,"ContractData",A83, "NetLastTrade",, "T")</f>
        <v>-1.7199999999999989</v>
      </c>
      <c r="E83" s="4">
        <f>IFERROR(RTD("cqg.rtd", ,"ContractData",A83, "PerCentNetLastTrade",, "T")/100,"")</f>
        <v>-2.0765423155861402E-2</v>
      </c>
      <c r="F83" s="2">
        <f>RTD("cqg.rtd", ,"ContractData",A83, "Open",, "T")</f>
        <v>84.06</v>
      </c>
      <c r="G83" s="2">
        <f>RTD("cqg.rtd", ,"ContractData",A83, "High",, "T")</f>
        <v>86.83</v>
      </c>
      <c r="H83" s="2">
        <f>RTD("cqg.rtd", ,"ContractData",A83, "Low",, "T")</f>
        <v>80.55</v>
      </c>
      <c r="I83" s="4">
        <f>IFERROR(RTD("cqg.rtd",,"StudyData",A83, "PCB","BaseType=Index,Index=1", "Close", "W","0","all",,,,"T")/100,"")</f>
        <v>-2.0765423155861388E-2</v>
      </c>
      <c r="J83" s="4">
        <f>IFERROR(RTD("cqg.rtd",,"StudyData",A83, "PCB","BaseType=Index,Index=1", "Close", "M","0","all",,,,"T")/100,"")</f>
        <v>0.24880677444187832</v>
      </c>
      <c r="K83" s="4">
        <f>IFERROR(RTD("cqg.rtd",,"StudyData",A83, "PCB","BaseType=Index,Index=1", "Close", "Q","0","all",,,,"T")/100,"")</f>
        <v>-0.20206591244466313</v>
      </c>
      <c r="L83" s="4">
        <f>IFERROR(RTD("cqg.rtd",,"StudyData",A83, "PCB","BaseType=Index,Index=1", "Close", "A","0","all",,,,"T")/100,"")</f>
        <v>0.16270068807339438</v>
      </c>
      <c r="M83" s="6">
        <f>RTD("cqg.rtd", ,"ContractData",A83, "T_CVol",, "T")</f>
        <v>14971176.836061001</v>
      </c>
      <c r="N83" s="8">
        <f xml:space="preserve"> IFERROR(M83/RTD("cqg.rtd",,"StudyData", $A83, "MA", "InputChoice=Vol,MAType=Sim,Period=21", "MA","D","-1","all",,,,"T"),"")</f>
        <v>0.80117910922380497</v>
      </c>
      <c r="O83" s="9">
        <f>IFERROR(D83/RTD("cqg.rtd",,"StudyData","ATR("&amp;A83&amp;",MAType:=Sim,Period:=21)","Bar",, "Close", "D",,,,,,"T"),"")</f>
        <v>-0.28891377379781008</v>
      </c>
      <c r="P83" s="10">
        <f xml:space="preserve"> RTD("cqg.rtd",,"StudyData", $A83, "MA", "InputChoice=Close,MAType=Sim,Period=21", "MA","D",,"all",,,,"T")</f>
        <v>70.648571428599993</v>
      </c>
      <c r="Q83" s="2">
        <f xml:space="preserve"> RTD("cqg.rtd",,"StudyData",$A83, "StdDev", "InputChoice=Close,Period1=21", "STDDEV","D",,"all",,,,"T")</f>
        <v>6.2313082672000002</v>
      </c>
      <c r="R83" s="2">
        <f t="shared" si="1"/>
        <v>1.6788494683317576</v>
      </c>
    </row>
    <row r="84" spans="1:18" x14ac:dyDescent="0.3">
      <c r="A84" t="s">
        <v>74</v>
      </c>
      <c r="B84" t="str">
        <f>PROPER(RTD("cqg.rtd", ,"ContractData",A84, "LongDescription",, "T"))</f>
        <v>Roper Tech Cmn</v>
      </c>
      <c r="C84" s="2">
        <f>RTD("cqg.rtd", ,"ContractData",A84, "LastTrade",, "T")</f>
        <v>401</v>
      </c>
      <c r="D84" s="2">
        <f>RTD("cqg.rtd", ,"ContractData",A84, "NetLastTrade",, "T")</f>
        <v>-1.25</v>
      </c>
      <c r="E84" s="4">
        <f>IFERROR(RTD("cqg.rtd", ,"ContractData",A84, "PerCentNetLastTrade",, "T")/100,"")</f>
        <v>-3.1075201988812928E-3</v>
      </c>
      <c r="F84" s="2">
        <f>RTD("cqg.rtd", ,"ContractData",A84, "Open",, "T")</f>
        <v>397.75</v>
      </c>
      <c r="G84" s="2">
        <f>RTD("cqg.rtd", ,"ContractData",A84, "High",, "T")</f>
        <v>403.99</v>
      </c>
      <c r="H84" s="2">
        <f>RTD("cqg.rtd", ,"ContractData",A84, "Low",, "T")</f>
        <v>397.1</v>
      </c>
      <c r="I84" s="4">
        <f>IFERROR(RTD("cqg.rtd",,"StudyData",A84, "PCB","BaseType=Index,Index=1", "Close", "W","0","all",,,,"T")/100,"")</f>
        <v>-3.1075201988812928E-3</v>
      </c>
      <c r="J84" s="4">
        <f>IFERROR(RTD("cqg.rtd",,"StudyData",A84, "PCB","BaseType=Index,Index=1", "Close", "M","0","all",,,,"T")/100,"")</f>
        <v>2.3037477357961002E-2</v>
      </c>
      <c r="K84" s="4">
        <f>IFERROR(RTD("cqg.rtd",,"StudyData",A84, "PCB","BaseType=Index,Index=1", "Close", "Q","0","all",,,,"T")/100,"")</f>
        <v>0.18502319808504983</v>
      </c>
      <c r="L84" s="4">
        <f>IFERROR(RTD("cqg.rtd",,"StudyData",A84, "PCB","BaseType=Index,Index=1", "Close", "A","0","all",,,,"T")/100,"")</f>
        <v>-9.9139577202165638E-2</v>
      </c>
      <c r="M84" s="6">
        <f>RTD("cqg.rtd", ,"ContractData",A84, "T_CVol",, "T")</f>
        <v>284087.20350800001</v>
      </c>
      <c r="N84" s="8">
        <f xml:space="preserve"> IFERROR(M84/RTD("cqg.rtd",,"StudyData", $A84, "MA", "InputChoice=Vol,MAType=Sim,Period=21", "MA","D","-1","all",,,,"T"),"")</f>
        <v>0.32696231732548192</v>
      </c>
      <c r="O84" s="9">
        <f>IFERROR(D84/RTD("cqg.rtd",,"StudyData","ATR("&amp;A84&amp;",MAType:=Sim,Period:=21)","Bar",, "Close", "D",,,,,,"T"),"")</f>
        <v>-8.8096117059059953E-2</v>
      </c>
      <c r="P84" s="10">
        <f xml:space="preserve"> RTD("cqg.rtd",,"StudyData", $A84, "MA", "InputChoice=Close,MAType=Sim,Period=21", "MA","D",,"all",,,,"T")</f>
        <v>375.7723809524</v>
      </c>
      <c r="Q84" s="2">
        <f xml:space="preserve"> RTD("cqg.rtd",,"StudyData",$A84, "StdDev", "InputChoice=Close,Period1=21", "STDDEV","D",,"all",,,,"T")</f>
        <v>21.118993460999999</v>
      </c>
      <c r="R84" s="2">
        <f t="shared" si="1"/>
        <v>1.1945464680495932</v>
      </c>
    </row>
    <row r="85" spans="1:18" x14ac:dyDescent="0.3">
      <c r="A85" t="s">
        <v>75</v>
      </c>
      <c r="B85" t="str">
        <f>PROPER(RTD("cqg.rtd", ,"ContractData",A85, "LongDescription",, "T"))</f>
        <v>Ross Stores, Inc.</v>
      </c>
      <c r="C85" s="2">
        <f>RTD("cqg.rtd", ,"ContractData",A85, "LastTrade",, "T")</f>
        <v>255.64000000000001</v>
      </c>
      <c r="D85" s="2">
        <f>RTD("cqg.rtd", ,"ContractData",A85, "NetLastTrade",, "T")</f>
        <v>0.40999999999999659</v>
      </c>
      <c r="E85" s="4">
        <f>IFERROR(RTD("cqg.rtd", ,"ContractData",A85, "PerCentNetLastTrade",, "T")/100,"")</f>
        <v>1.6063942326529012E-3</v>
      </c>
      <c r="F85" s="2">
        <f>RTD("cqg.rtd", ,"ContractData",A85, "Open",, "T")</f>
        <v>255.02</v>
      </c>
      <c r="G85" s="2">
        <f>RTD("cqg.rtd", ,"ContractData",A85, "High",, "T")</f>
        <v>256.45</v>
      </c>
      <c r="H85" s="2">
        <f>RTD("cqg.rtd", ,"ContractData",A85, "Low",, "T")</f>
        <v>253.77</v>
      </c>
      <c r="I85" s="4">
        <f>IFERROR(RTD("cqg.rtd",,"StudyData",A85, "PCB","BaseType=Index,Index=1", "Close", "W","0","all",,,,"T")/100,"")</f>
        <v>1.6063942326528878E-3</v>
      </c>
      <c r="J85" s="4">
        <f>IFERROR(RTD("cqg.rtd",,"StudyData",A85, "PCB","BaseType=Index,Index=1", "Close", "M","0","all",,,,"T")/100,"")</f>
        <v>1.8202095033257745E-2</v>
      </c>
      <c r="K85" s="4">
        <f>IFERROR(RTD("cqg.rtd",,"StudyData",A85, "PCB","BaseType=Index,Index=1", "Close", "Q","0","all",,,,"T")/100,"")</f>
        <v>0.20103359173126623</v>
      </c>
      <c r="L85" s="4">
        <f>IFERROR(RTD("cqg.rtd",,"StudyData",A85, "PCB","BaseType=Index,Index=1", "Close", "A","0","all",,,,"T")/100,"")</f>
        <v>0.41911846341734205</v>
      </c>
      <c r="M85" s="6">
        <f>RTD("cqg.rtd", ,"ContractData",A85, "T_CVol",, "T")</f>
        <v>523788.10412700003</v>
      </c>
      <c r="N85" s="8">
        <f xml:space="preserve"> IFERROR(M85/RTD("cqg.rtd",,"StudyData", $A85, "MA", "InputChoice=Vol,MAType=Sim,Period=21", "MA","D","-1","all",,,,"T"),"")</f>
        <v>0.24991632795730831</v>
      </c>
      <c r="O85" s="9">
        <f>IFERROR(D85/RTD("cqg.rtd",,"StudyData","ATR("&amp;A85&amp;",MAType:=Sim,Period:=21)","Bar",, "Close", "D",,,,,,"T"),"")</f>
        <v>7.7372393961873648E-2</v>
      </c>
      <c r="P85" s="10">
        <f xml:space="preserve"> RTD("cqg.rtd",,"StudyData", $A85, "MA", "InputChoice=Close,MAType=Sim,Period=21", "MA","D",,"all",,,,"T")</f>
        <v>242.18142857140001</v>
      </c>
      <c r="Q85" s="2">
        <f xml:space="preserve"> RTD("cqg.rtd",,"StudyData",$A85, "StdDev", "InputChoice=Close,Period1=21", "STDDEV","D",,"all",,,,"T")</f>
        <v>11.509908065399999</v>
      </c>
      <c r="R85" s="2">
        <f t="shared" si="1"/>
        <v>1.1693031214608827</v>
      </c>
    </row>
    <row r="86" spans="1:18" x14ac:dyDescent="0.3">
      <c r="A86" t="s">
        <v>76</v>
      </c>
      <c r="B86" t="str">
        <f>PROPER(RTD("cqg.rtd", ,"ContractData",A86, "LongDescription",, "T"))</f>
        <v>Starbucks Corp</v>
      </c>
      <c r="C86" s="2">
        <f>RTD("cqg.rtd", ,"ContractData",A86, "LastTrade",, "T")</f>
        <v>105.05</v>
      </c>
      <c r="D86" s="2">
        <f>RTD("cqg.rtd", ,"ContractData",A86, "NetLastTrade",, "T")</f>
        <v>-0.53000000000000114</v>
      </c>
      <c r="E86" s="4">
        <f>IFERROR(RTD("cqg.rtd", ,"ContractData",A86, "PerCentNetLastTrade",, "T")/100,"")</f>
        <v>-5.0198901307065731E-3</v>
      </c>
      <c r="F86" s="2">
        <f>RTD("cqg.rtd", ,"ContractData",A86, "Open",, "T")</f>
        <v>105.47</v>
      </c>
      <c r="G86" s="2">
        <f>RTD("cqg.rtd", ,"ContractData",A86, "High",, "T")</f>
        <v>105.91</v>
      </c>
      <c r="H86" s="2">
        <f>RTD("cqg.rtd", ,"ContractData",A86, "Low",, "T")</f>
        <v>104.52</v>
      </c>
      <c r="I86" s="4">
        <f>IFERROR(RTD("cqg.rtd",,"StudyData",A86, "PCB","BaseType=Index,Index=1", "Close", "W","0","all",,,,"T")/100,"")</f>
        <v>-5.0198901307065844E-3</v>
      </c>
      <c r="J86" s="4">
        <f>IFERROR(RTD("cqg.rtd",,"StudyData",A86, "PCB","BaseType=Index,Index=1", "Close", "M","0","all",,,,"T")/100,"")</f>
        <v>-1.9002375296912383E-3</v>
      </c>
      <c r="K86" s="4">
        <f>IFERROR(RTD("cqg.rtd",,"StudyData",A86, "PCB","BaseType=Index,Index=1", "Close", "Q","0","all",,,,"T")/100,"")</f>
        <v>2.7987082884822385E-2</v>
      </c>
      <c r="L86" s="4">
        <f>IFERROR(RTD("cqg.rtd",,"StudyData",A86, "PCB","BaseType=Index,Index=1", "Close", "A","0","all",,,,"T")/100,"")</f>
        <v>0.24747654672841687</v>
      </c>
      <c r="M86" s="6">
        <f>RTD("cqg.rtd", ,"ContractData",A86, "T_CVol",, "T")</f>
        <v>1056639.846777</v>
      </c>
      <c r="N86" s="8">
        <f xml:space="preserve"> IFERROR(M86/RTD("cqg.rtd",,"StudyData", $A86, "MA", "InputChoice=Vol,MAType=Sim,Period=21", "MA","D","-1","all",,,,"T"),"")</f>
        <v>0.1340971061339441</v>
      </c>
      <c r="O86" s="9">
        <f>IFERROR(D86/RTD("cqg.rtd",,"StudyData","ATR("&amp;A86&amp;",MAType:=Sim,Period:=21)","Bar",, "Close", "D",,,,,,"T"),"")</f>
        <v>-0.18201144726113205</v>
      </c>
      <c r="P86" s="10">
        <f xml:space="preserve"> RTD("cqg.rtd",,"StudyData", $A86, "MA", "InputChoice=Close,MAType=Sim,Period=21", "MA","D",,"all",,,,"T")</f>
        <v>104.96666666669999</v>
      </c>
      <c r="Q86" s="2">
        <f xml:space="preserve"> RTD("cqg.rtd",,"StudyData",$A86, "StdDev", "InputChoice=Close,Period1=21", "STDDEV","D",,"all",,,,"T")</f>
        <v>1.3283585765999999</v>
      </c>
      <c r="R86" s="2">
        <f t="shared" si="1"/>
        <v>6.2734065009238671E-2</v>
      </c>
    </row>
    <row r="87" spans="1:18" x14ac:dyDescent="0.3">
      <c r="A87" t="s">
        <v>136</v>
      </c>
      <c r="B87" t="str">
        <f>PROPER(RTD("cqg.rtd", ,"ContractData",A87, "LongDescription",, "T"))</f>
        <v>Shopify Inc.</v>
      </c>
      <c r="C87" s="2">
        <f>RTD("cqg.rtd", ,"ContractData",A87, "LastTrade",, "T")</f>
        <v>154.89000000000001</v>
      </c>
      <c r="D87" s="2">
        <f>RTD("cqg.rtd", ,"ContractData",A87, "NetLastTrade",, "T")</f>
        <v>3.3200000000000216</v>
      </c>
      <c r="E87" s="4">
        <f>IFERROR(RTD("cqg.rtd", ,"ContractData",A87, "PerCentNetLastTrade",, "T")/100,"")</f>
        <v>2.1904070726397044E-2</v>
      </c>
      <c r="F87" s="2">
        <f>RTD("cqg.rtd", ,"ContractData",A87, "Open",, "T")</f>
        <v>150.44</v>
      </c>
      <c r="G87" s="2">
        <f>RTD("cqg.rtd", ,"ContractData",A87, "High",, "T")</f>
        <v>154.94</v>
      </c>
      <c r="H87" s="2">
        <f>RTD("cqg.rtd", ,"ContractData",A87, "Low",, "T")</f>
        <v>148.9</v>
      </c>
      <c r="I87" s="4">
        <f>IFERROR(RTD("cqg.rtd",,"StudyData",A87, "PCB","BaseType=Index,Index=1", "Close", "W","0","all",,,,"T")/100,"")</f>
        <v>2.1904070726397187E-2</v>
      </c>
      <c r="J87" s="4">
        <f>IFERROR(RTD("cqg.rtd",,"StudyData",A87, "PCB","BaseType=Index,Index=1", "Close", "M","0","all",,,,"T")/100,"")</f>
        <v>0.3221510883482715</v>
      </c>
      <c r="K87" s="4">
        <f>IFERROR(RTD("cqg.rtd",,"StudyData",A87, "PCB","BaseType=Index,Index=1", "Close", "Q","0","all",,,,"T")/100,"")</f>
        <v>0.35654230162900691</v>
      </c>
      <c r="L87" s="4">
        <f>IFERROR(RTD("cqg.rtd",,"StudyData",A87, "PCB","BaseType=Index,Index=1", "Close", "A","0","all",,,,"T")/100,"")</f>
        <v>-3.7771013232279202E-2</v>
      </c>
      <c r="M87" s="6">
        <f>RTD("cqg.rtd", ,"ContractData",A87, "T_CVol",, "T")</f>
        <v>3527981.9151719999</v>
      </c>
      <c r="N87" s="8">
        <f xml:space="preserve"> IFERROR(M87/RTD("cqg.rtd",,"StudyData", $A87, "MA", "InputChoice=Vol,MAType=Sim,Period=21", "MA","D","-1","all",,,,"T"),"")</f>
        <v>0.31433955701159272</v>
      </c>
      <c r="O87" s="9">
        <f>IFERROR(D87/RTD("cqg.rtd",,"StudyData","ATR("&amp;A87&amp;",MAType:=Sim,Period:=21)","Bar",, "Close", "D",,,,,,"T"),"")</f>
        <v>0.44441611422602145</v>
      </c>
      <c r="P87" s="10">
        <f xml:space="preserve"> RTD("cqg.rtd",,"StudyData", $A87, "MA", "InputChoice=Close,MAType=Sim,Period=21", "MA","D",,"all",,,,"T")</f>
        <v>127.5523809524</v>
      </c>
      <c r="Q87" s="2">
        <f xml:space="preserve"> RTD("cqg.rtd",,"StudyData",$A87, "StdDev", "InputChoice=Close,Period1=21", "STDDEV","D",,"all",,,,"T")</f>
        <v>11.6862450301</v>
      </c>
      <c r="R87" s="2">
        <f t="shared" si="1"/>
        <v>2.339298806176588</v>
      </c>
    </row>
    <row r="88" spans="1:18" x14ac:dyDescent="0.3">
      <c r="A88" t="s">
        <v>77</v>
      </c>
      <c r="B88" t="str">
        <f>PROPER(RTD("cqg.rtd", ,"ContractData",A88, "LongDescription",, "T"))</f>
        <v>Sandisk Cp Cmn</v>
      </c>
      <c r="C88" s="2">
        <f>RTD("cqg.rtd", ,"ContractData",A88, "LastTrade",, "T")</f>
        <v>1246.18</v>
      </c>
      <c r="D88" s="2">
        <f>RTD("cqg.rtd", ,"ContractData",A88, "NetLastTrade",, "T")</f>
        <v>33.970000000000027</v>
      </c>
      <c r="E88" s="4">
        <f>IFERROR(RTD("cqg.rtd", ,"ContractData",A88, "PerCentNetLastTrade",, "T")/100,"")</f>
        <v>2.8023197300797716E-2</v>
      </c>
      <c r="F88" s="2">
        <f>RTD("cqg.rtd", ,"ContractData",A88, "Open",, "T")</f>
        <v>1203.4100000000001</v>
      </c>
      <c r="G88" s="2">
        <f>RTD("cqg.rtd", ,"ContractData",A88, "High",, "T")</f>
        <v>1278.75</v>
      </c>
      <c r="H88" s="2">
        <f>RTD("cqg.rtd", ,"ContractData",A88, "Low",, "T")</f>
        <v>1194.01</v>
      </c>
      <c r="I88" s="4">
        <f>IFERROR(RTD("cqg.rtd",,"StudyData",A88, "PCB","BaseType=Index,Index=1", "Close", "W","0","all",,,,"T")/100,"")</f>
        <v>2.8023197300797741E-2</v>
      </c>
      <c r="J88" s="4">
        <f>IFERROR(RTD("cqg.rtd",,"StudyData",A88, "PCB","BaseType=Index,Index=1", "Close", "M","0","all",,,,"T")/100,"")</f>
        <v>2.5806079863026219E-2</v>
      </c>
      <c r="K88" s="4">
        <f>IFERROR(RTD("cqg.rtd",,"StudyData",A88, "PCB","BaseType=Index,Index=1", "Close", "Q","0","all",,,,"T")/100,"")</f>
        <v>-0.45192261174369869</v>
      </c>
      <c r="L88" s="4">
        <f>IFERROR(RTD("cqg.rtd",,"StudyData",A88, "PCB","BaseType=Index,Index=1", "Close", "A","0","all",,,,"T")/100,"")</f>
        <v>4.2497261774370214</v>
      </c>
      <c r="M88" s="6">
        <f>RTD("cqg.rtd", ,"ContractData",A88, "T_CVol",, "T")</f>
        <v>6551650.6609800002</v>
      </c>
      <c r="N88" s="8">
        <f xml:space="preserve"> IFERROR(M88/RTD("cqg.rtd",,"StudyData", $A88, "MA", "InputChoice=Vol,MAType=Sim,Period=21", "MA","D","-1","all",,,,"T"),"")</f>
        <v>0.39081934405861496</v>
      </c>
      <c r="O88" s="9">
        <f>IFERROR(D88/RTD("cqg.rtd",,"StudyData","ATR("&amp;A88&amp;",MAType:=Sim,Period:=21)","Bar",, "Close", "D",,,,,,"T"),"")</f>
        <v>0.18907987330535142</v>
      </c>
      <c r="P88" s="10">
        <f xml:space="preserve"> RTD("cqg.rtd",,"StudyData", $A88, "MA", "InputChoice=Close,MAType=Sim,Period=21", "MA","D",,"all",,,,"T")</f>
        <v>1386.0633333333001</v>
      </c>
      <c r="Q88" s="2">
        <f xml:space="preserve"> RTD("cqg.rtd",,"StudyData",$A88, "StdDev", "InputChoice=Close,Period1=21", "STDDEV","D",,"all",,,,"T")</f>
        <v>191.07962183180001</v>
      </c>
      <c r="R88" s="2">
        <f t="shared" si="1"/>
        <v>-0.73206829693453079</v>
      </c>
    </row>
    <row r="89" spans="1:18" x14ac:dyDescent="0.3">
      <c r="A89" t="s">
        <v>78</v>
      </c>
      <c r="B89" t="str">
        <f>PROPER(RTD("cqg.rtd", ,"ContractData",A89, "LongDescription",, "T"))</f>
        <v>Synopsys, Inc.</v>
      </c>
      <c r="C89" s="2">
        <f>RTD("cqg.rtd", ,"ContractData",A89, "LastTrade",, "T")</f>
        <v>416.43</v>
      </c>
      <c r="D89" s="2">
        <f>RTD("cqg.rtd", ,"ContractData",A89, "NetLastTrade",, "T")</f>
        <v>0.43999999999999773</v>
      </c>
      <c r="E89" s="4">
        <f>IFERROR(RTD("cqg.rtd", ,"ContractData",A89, "PerCentNetLastTrade",, "T")/100,"")</f>
        <v>1.0577177335993654E-3</v>
      </c>
      <c r="F89" s="2">
        <f>RTD("cqg.rtd", ,"ContractData",A89, "Open",, "T")</f>
        <v>416</v>
      </c>
      <c r="G89" s="2">
        <f>RTD("cqg.rtd", ,"ContractData",A89, "High",, "T")</f>
        <v>421.36</v>
      </c>
      <c r="H89" s="2">
        <f>RTD("cqg.rtd", ,"ContractData",A89, "Low",, "T")</f>
        <v>415.95</v>
      </c>
      <c r="I89" s="4">
        <f>IFERROR(RTD("cqg.rtd",,"StudyData",A89, "PCB","BaseType=Index,Index=1", "Close", "W","0","all",,,,"T")/100,"")</f>
        <v>1.0577177335993598E-3</v>
      </c>
      <c r="J89" s="4">
        <f>IFERROR(RTD("cqg.rtd",,"StudyData",A89, "PCB","BaseType=Index,Index=1", "Close", "M","0","all",,,,"T")/100,"")</f>
        <v>7.1175018005967733E-2</v>
      </c>
      <c r="K89" s="4">
        <f>IFERROR(RTD("cqg.rtd",,"StudyData",A89, "PCB","BaseType=Index,Index=1", "Close", "Q","0","all",,,,"T")/100,"")</f>
        <v>-6.6446970206469808E-2</v>
      </c>
      <c r="L89" s="4">
        <f>IFERROR(RTD("cqg.rtd",,"StudyData",A89, "PCB","BaseType=Index,Index=1", "Close", "A","0","all",,,,"T")/100,"")</f>
        <v>-0.11345056629481397</v>
      </c>
      <c r="M89" s="6">
        <f>RTD("cqg.rtd", ,"ContractData",A89, "T_CVol",, "T")</f>
        <v>278294.62638899998</v>
      </c>
      <c r="N89" s="8">
        <f xml:space="preserve"> IFERROR(M89/RTD("cqg.rtd",,"StudyData", $A89, "MA", "InputChoice=Vol,MAType=Sim,Period=21", "MA","D","-1","all",,,,"T"),"")</f>
        <v>0.14203481462609407</v>
      </c>
      <c r="O89" s="9">
        <f>IFERROR(D89/RTD("cqg.rtd",,"StudyData","ATR("&amp;A89&amp;",MAType:=Sim,Period:=21)","Bar",, "Close", "D",,,,,,"T"),"")</f>
        <v>2.9430500700679187E-2</v>
      </c>
      <c r="P89" s="10">
        <f xml:space="preserve"> RTD("cqg.rtd",,"StudyData", $A89, "MA", "InputChoice=Close,MAType=Sim,Period=21", "MA","D",,"all",,,,"T")</f>
        <v>396.24571428569999</v>
      </c>
      <c r="Q89" s="2">
        <f xml:space="preserve"> RTD("cqg.rtd",,"StudyData",$A89, "StdDev", "InputChoice=Close,Period1=21", "STDDEV","D",,"all",,,,"T")</f>
        <v>19.2619270587</v>
      </c>
      <c r="R89" s="2">
        <f t="shared" si="1"/>
        <v>1.0478850663689654</v>
      </c>
    </row>
    <row r="90" spans="1:18" x14ac:dyDescent="0.3">
      <c r="A90" t="s">
        <v>137</v>
      </c>
      <c r="B90" t="str">
        <f>PROPER(RTD("cqg.rtd", ,"ContractData",A90, "LongDescription",, "T"))</f>
        <v>Space Exploration Technologies Corp. Class A</v>
      </c>
      <c r="C90" s="2">
        <f>RTD("cqg.rtd", ,"ContractData",A90, "LastTrade",, "T")</f>
        <v>132.81</v>
      </c>
      <c r="D90" s="2">
        <f>RTD("cqg.rtd", ,"ContractData",A90, "NetLastTrade",, "T")</f>
        <v>-0.30000000000001137</v>
      </c>
      <c r="E90" s="4">
        <f>IFERROR(RTD("cqg.rtd", ,"ContractData",A90, "PerCentNetLastTrade",, "T")/100,"")</f>
        <v>-2.25377507324769E-3</v>
      </c>
      <c r="F90" s="2">
        <f>RTD("cqg.rtd", ,"ContractData",A90, "Open",, "T")</f>
        <v>134.94999999999999</v>
      </c>
      <c r="G90" s="2">
        <f>RTD("cqg.rtd", ,"ContractData",A90, "High",, "T")</f>
        <v>136.84</v>
      </c>
      <c r="H90" s="2">
        <f>RTD("cqg.rtd", ,"ContractData",A90, "Low",, "T")</f>
        <v>130.25</v>
      </c>
      <c r="I90" s="4">
        <f>IFERROR(RTD("cqg.rtd",,"StudyData",A90, "PCB","BaseType=Index,Index=1", "Close", "W","0","all",,,,"T")/100,"")</f>
        <v>-2.253775073247775E-3</v>
      </c>
      <c r="J90" s="4">
        <f>IFERROR(RTD("cqg.rtd",,"StudyData",A90, "PCB","BaseType=Index,Index=1", "Close", "M","0","all",,,,"T")/100,"")</f>
        <v>0.22552366891206052</v>
      </c>
      <c r="K90" s="4">
        <f>IFERROR(RTD("cqg.rtd",,"StudyData",A90, "PCB","BaseType=Index,Index=1", "Close", "Q","0","all",,,,"T")/100,"")</f>
        <v>-0.22269694486714275</v>
      </c>
      <c r="L90" s="4">
        <f>IFERROR(RTD("cqg.rtd",,"StudyData",A90, "PCB","BaseType=Index,Index=1", "Close", "A","0","all",,,,"T")/100,"")</f>
        <v>1.3281000000000001</v>
      </c>
      <c r="M90" s="6">
        <f>RTD("cqg.rtd", ,"ContractData",A90, "T_CVol",, "T")</f>
        <v>89517936.201582998</v>
      </c>
      <c r="N90" s="8">
        <f xml:space="preserve"> IFERROR(M90/RTD("cqg.rtd",,"StudyData", $A90, "MA", "InputChoice=Vol,MAType=Sim,Period=21", "MA","D","-1","all",,,,"T"),"")</f>
        <v>0.9577460044712427</v>
      </c>
      <c r="O90" s="9">
        <f>IFERROR(D90/RTD("cqg.rtd",,"StudyData","ATR("&amp;A90&amp;",MAType:=Sim,Period:=21)","Bar",, "Close", "D",,,,,,"T"),"")</f>
        <v>-3.2269630691889824E-2</v>
      </c>
      <c r="P90" s="10">
        <f xml:space="preserve"> RTD("cqg.rtd",,"StudyData", $A90, "MA", "InputChoice=Close,MAType=Sim,Period=21", "MA","D",,"all",,,,"T")</f>
        <v>121.4071428571</v>
      </c>
      <c r="Q90" s="2">
        <f xml:space="preserve"> RTD("cqg.rtd",,"StudyData",$A90, "StdDev", "InputChoice=Close,Period1=21", "STDDEV","D",,"all",,,,"T")</f>
        <v>9.4685168260000001</v>
      </c>
      <c r="R90" s="2">
        <f t="shared" si="1"/>
        <v>1.2042917969568809</v>
      </c>
    </row>
    <row r="91" spans="1:18" x14ac:dyDescent="0.3">
      <c r="A91" t="s">
        <v>79</v>
      </c>
      <c r="B91" t="str">
        <f>PROPER(RTD("cqg.rtd", ,"ContractData",A91, "LongDescription",, "T"))</f>
        <v>Seagate Tch Hldgs Or</v>
      </c>
      <c r="C91" s="2">
        <f>RTD("cqg.rtd", ,"ContractData",A91, "LastTrade",, "T")</f>
        <v>815.6</v>
      </c>
      <c r="D91" s="2">
        <f>RTD("cqg.rtd", ,"ContractData",A91, "NetLastTrade",, "T")</f>
        <v>2.8400000000000318</v>
      </c>
      <c r="E91" s="4">
        <f>IFERROR(RTD("cqg.rtd", ,"ContractData",A91, "PerCentNetLastTrade",, "T")/100,"")</f>
        <v>2.7437373886510163E-3</v>
      </c>
      <c r="F91" s="2">
        <f>RTD("cqg.rtd", ,"ContractData",A91, "Open",, "T")</f>
        <v>802.95</v>
      </c>
      <c r="G91" s="2">
        <f>RTD("cqg.rtd", ,"ContractData",A91, "High",, "T")</f>
        <v>826.89</v>
      </c>
      <c r="H91" s="2">
        <f>RTD("cqg.rtd", ,"ContractData",A91, "Low",, "T")</f>
        <v>786</v>
      </c>
      <c r="I91" s="4">
        <f>IFERROR(RTD("cqg.rtd",,"StudyData",A91, "PCB","BaseType=Index,Index=1", "Close", "W","0","all",,,,"T")/100,"")</f>
        <v>2.7437373886510384E-3</v>
      </c>
      <c r="J91" s="4">
        <f>IFERROR(RTD("cqg.rtd",,"StudyData",A91, "PCB","BaseType=Index,Index=1", "Close", "M","0","all",,,,"T")/100,"")</f>
        <v>-4.8053449826545018E-2</v>
      </c>
      <c r="K91" s="4">
        <f>IFERROR(RTD("cqg.rtd",,"StudyData",A91, "PCB","BaseType=Index,Index=1", "Close", "Q","0","all",,,,"T")/100,"")</f>
        <v>-0.15545077720207251</v>
      </c>
      <c r="L91" s="4">
        <f>IFERROR(RTD("cqg.rtd",,"StudyData",A91, "PCB","BaseType=Index,Index=1", "Close", "A","0","all",,,,"T")/100,"")</f>
        <v>1.9594030284324051</v>
      </c>
      <c r="M91" s="6">
        <f>RTD("cqg.rtd", ,"ContractData",A91, "T_CVol",, "T")</f>
        <v>1710193.9002070001</v>
      </c>
      <c r="N91" s="8">
        <f xml:space="preserve"> IFERROR(M91/RTD("cqg.rtd",,"StudyData", $A91, "MA", "InputChoice=Vol,MAType=Sim,Period=21", "MA","D","-1","all",,,,"T"),"")</f>
        <v>0.30330145299383182</v>
      </c>
      <c r="O91" s="9">
        <f>IFERROR(D91/RTD("cqg.rtd",,"StudyData","ATR("&amp;A91&amp;",MAType:=Sim,Period:=21)","Bar",, "Close", "D",,,,,,"T"),"")</f>
        <v>3.6018842855426426E-2</v>
      </c>
      <c r="P91" s="10">
        <f xml:space="preserve"> RTD("cqg.rtd",,"StudyData", $A91, "MA", "InputChoice=Close,MAType=Sim,Period=21", "MA","D",,"all",,,,"T")</f>
        <v>833.29285714289995</v>
      </c>
      <c r="Q91" s="2">
        <f xml:space="preserve"> RTD("cqg.rtd",,"StudyData",$A91, "StdDev", "InputChoice=Close,Period1=21", "STDDEV","D",,"all",,,,"T")</f>
        <v>45.716528025400002</v>
      </c>
      <c r="R91" s="2">
        <f t="shared" si="1"/>
        <v>-0.38701226683421391</v>
      </c>
    </row>
    <row r="92" spans="1:18" x14ac:dyDescent="0.3">
      <c r="A92" t="s">
        <v>80</v>
      </c>
      <c r="B92" t="str">
        <f>PROPER(RTD("cqg.rtd", ,"ContractData",A92, "LongDescription",, "T"))</f>
        <v>Teradyne Inc Cmn</v>
      </c>
      <c r="C92" s="2">
        <f>RTD("cqg.rtd", ,"ContractData",A92, "LastTrade",, "T")</f>
        <v>368.74</v>
      </c>
      <c r="D92" s="2">
        <f>RTD("cqg.rtd", ,"ContractData",A92, "NetLastTrade",, "T")</f>
        <v>-10.569999999999993</v>
      </c>
      <c r="E92" s="4">
        <f>IFERROR(RTD("cqg.rtd", ,"ContractData",A92, "PerCentNetLastTrade",, "T")/100,"")</f>
        <v>-2.7866388969444517E-2</v>
      </c>
      <c r="F92" s="2">
        <f>RTD("cqg.rtd", ,"ContractData",A92, "Open",, "T")</f>
        <v>386.65000000000003</v>
      </c>
      <c r="G92" s="2">
        <f>RTD("cqg.rtd", ,"ContractData",A92, "High",, "T")</f>
        <v>387</v>
      </c>
      <c r="H92" s="2">
        <f>RTD("cqg.rtd", ,"ContractData",A92, "Low",, "T")</f>
        <v>364.26</v>
      </c>
      <c r="I92" s="4">
        <f>IFERROR(RTD("cqg.rtd",,"StudyData",A92, "PCB","BaseType=Index,Index=1", "Close", "W","0","all",,,,"T")/100,"")</f>
        <v>-2.7866388969444503E-2</v>
      </c>
      <c r="J92" s="4">
        <f>IFERROR(RTD("cqg.rtd",,"StudyData",A92, "PCB","BaseType=Index,Index=1", "Close", "M","0","all",,,,"T")/100,"")</f>
        <v>2.8556664581577186E-3</v>
      </c>
      <c r="K92" s="4">
        <f>IFERROR(RTD("cqg.rtd",,"StudyData",A92, "PCB","BaseType=Index,Index=1", "Close", "Q","0","all",,,,"T")/100,"")</f>
        <v>-0.23788855820105823</v>
      </c>
      <c r="L92" s="4">
        <f>IFERROR(RTD("cqg.rtd",,"StudyData",A92, "PCB","BaseType=Index,Index=1", "Close", "A","0","all",,,,"T")/100,"")</f>
        <v>0.9050423641248192</v>
      </c>
      <c r="M92" s="6">
        <f>RTD("cqg.rtd", ,"ContractData",A92, "T_CVol",, "T")</f>
        <v>801805.952941</v>
      </c>
      <c r="N92" s="8">
        <f xml:space="preserve"> IFERROR(M92/RTD("cqg.rtd",,"StudyData", $A92, "MA", "InputChoice=Vol,MAType=Sim,Period=21", "MA","D","-1","all",,,,"T"),"")</f>
        <v>0.21620897296813321</v>
      </c>
      <c r="O92" s="9">
        <f>IFERROR(D92/RTD("cqg.rtd",,"StudyData","ATR("&amp;A92&amp;",MAType:=Sim,Period:=21)","Bar",, "Close", "D",,,,,,"T"),"")</f>
        <v>-0.34764835784412534</v>
      </c>
      <c r="P92" s="10">
        <f xml:space="preserve"> RTD("cqg.rtd",,"StudyData", $A92, "MA", "InputChoice=Close,MAType=Sim,Period=21", "MA","D",,"all",,,,"T")</f>
        <v>356.2733333333</v>
      </c>
      <c r="Q92" s="2">
        <f xml:space="preserve"> RTD("cqg.rtd",,"StudyData",$A92, "StdDev", "InputChoice=Close,Period1=21", "STDDEV","D",,"all",,,,"T")</f>
        <v>24.221993023500001</v>
      </c>
      <c r="R92" s="2">
        <f t="shared" si="1"/>
        <v>0.51468376919293712</v>
      </c>
    </row>
    <row r="93" spans="1:18" x14ac:dyDescent="0.3">
      <c r="A93" t="s">
        <v>81</v>
      </c>
      <c r="B93" t="str">
        <f>PROPER(RTD("cqg.rtd", ,"ContractData",A93, "LongDescription",, "T"))</f>
        <v>T-Mobile Us Cmn</v>
      </c>
      <c r="C93" s="2">
        <f>RTD("cqg.rtd", ,"ContractData",A93, "LastTrade",, "T")</f>
        <v>175.52</v>
      </c>
      <c r="D93" s="2">
        <f>RTD("cqg.rtd", ,"ContractData",A93, "NetLastTrade",, "T")</f>
        <v>-1.6699999999999875</v>
      </c>
      <c r="E93" s="4">
        <f>IFERROR(RTD("cqg.rtd", ,"ContractData",A93, "PerCentNetLastTrade",, "T")/100,"")</f>
        <v>-9.4249111123652571E-3</v>
      </c>
      <c r="F93" s="2">
        <f>RTD("cqg.rtd", ,"ContractData",A93, "Open",, "T")</f>
        <v>175.94</v>
      </c>
      <c r="G93" s="2">
        <f>RTD("cqg.rtd", ,"ContractData",A93, "High",, "T")</f>
        <v>176.93</v>
      </c>
      <c r="H93" s="2">
        <f>RTD("cqg.rtd", ,"ContractData",A93, "Low",, "T")</f>
        <v>173.09</v>
      </c>
      <c r="I93" s="4">
        <f>IFERROR(RTD("cqg.rtd",,"StudyData",A93, "PCB","BaseType=Index,Index=1", "Close", "W","0","all",,,,"T")/100,"")</f>
        <v>-9.4249111123651877E-3</v>
      </c>
      <c r="J93" s="4">
        <f>IFERROR(RTD("cqg.rtd",,"StudyData",A93, "PCB","BaseType=Index,Index=1", "Close", "M","0","all",,,,"T")/100,"")</f>
        <v>1.6270048057437335E-2</v>
      </c>
      <c r="K93" s="4">
        <f>IFERROR(RTD("cqg.rtd",,"StudyData",A93, "PCB","BaseType=Index,Index=1", "Close", "Q","0","all",,,,"T")/100,"")</f>
        <v>4.6443689262505347E-2</v>
      </c>
      <c r="L93" s="4">
        <f>IFERROR(RTD("cqg.rtd",,"StudyData",A93, "PCB","BaseType=Index,Index=1", "Close", "A","0","all",,,,"T")/100,"")</f>
        <v>-0.13553979511426312</v>
      </c>
      <c r="M93" s="6">
        <f>RTD("cqg.rtd", ,"ContractData",A93, "T_CVol",, "T")</f>
        <v>1145425.501125</v>
      </c>
      <c r="N93" s="8">
        <f xml:space="preserve"> IFERROR(M93/RTD("cqg.rtd",,"StudyData", $A93, "MA", "InputChoice=Vol,MAType=Sim,Period=21", "MA","D","-1","all",,,,"T"),"")</f>
        <v>0.22702553031228059</v>
      </c>
      <c r="O93" s="9">
        <f>IFERROR(D93/RTD("cqg.rtd",,"StudyData","ATR("&amp;A93&amp;",MAType:=Sim,Period:=21)","Bar",, "Close", "D",,,,,,"T"),"")</f>
        <v>-0.24782700869091259</v>
      </c>
      <c r="P93" s="10">
        <f xml:space="preserve"> RTD("cqg.rtd",,"StudyData", $A93, "MA", "InputChoice=Close,MAType=Sim,Period=21", "MA","D",,"all",,,,"T")</f>
        <v>182.09095238099999</v>
      </c>
      <c r="Q93" s="2">
        <f xml:space="preserve"> RTD("cqg.rtd",,"StudyData",$A93, "StdDev", "InputChoice=Close,Period1=21", "STDDEV","D",,"all",,,,"T")</f>
        <v>7.4954309287000003</v>
      </c>
      <c r="R93" s="2">
        <f t="shared" si="1"/>
        <v>-0.87666105438178499</v>
      </c>
    </row>
    <row r="94" spans="1:18" x14ac:dyDescent="0.3">
      <c r="A94" t="s">
        <v>138</v>
      </c>
      <c r="B94" t="str">
        <f>PROPER(RTD("cqg.rtd", ,"ContractData",A94, "LongDescription",, "T"))</f>
        <v>Thomson Reuters Cmn</v>
      </c>
      <c r="C94" s="2">
        <f>RTD("cqg.rtd", ,"ContractData",A94, "LastTrade",, "T")</f>
        <v>103.94</v>
      </c>
      <c r="D94" s="2">
        <f>RTD("cqg.rtd", ,"ContractData",A94, "NetLastTrade",, "T")</f>
        <v>2.1099999999999994</v>
      </c>
      <c r="E94" s="4">
        <f>IFERROR(RTD("cqg.rtd", ,"ContractData",A94, "PerCentNetLastTrade",, "T")/100,"")</f>
        <v>2.0720809191790236E-2</v>
      </c>
      <c r="F94" s="2">
        <f>RTD("cqg.rtd", ,"ContractData",A94, "Open",, "T")</f>
        <v>100.75</v>
      </c>
      <c r="G94" s="2">
        <f>RTD("cqg.rtd", ,"ContractData",A94, "High",, "T")</f>
        <v>104.48</v>
      </c>
      <c r="H94" s="2">
        <f>RTD("cqg.rtd", ,"ContractData",A94, "Low",, "T")</f>
        <v>100.75</v>
      </c>
      <c r="I94" s="4">
        <f>IFERROR(RTD("cqg.rtd",,"StudyData",A94, "PCB","BaseType=Index,Index=1", "Close", "W","0","all",,,,"T")/100,"")</f>
        <v>2.0720809191790233E-2</v>
      </c>
      <c r="J94" s="4">
        <f>IFERROR(RTD("cqg.rtd",,"StudyData",A94, "PCB","BaseType=Index,Index=1", "Close", "M","0","all",,,,"T")/100,"")</f>
        <v>5.9207174156730893E-2</v>
      </c>
      <c r="K94" s="4">
        <f>IFERROR(RTD("cqg.rtd",,"StudyData",A94, "PCB","BaseType=Index,Index=1", "Close", "Q","0","all",,,,"T")/100,"")</f>
        <v>0.2726827476429533</v>
      </c>
      <c r="L94" s="4">
        <f>IFERROR(RTD("cqg.rtd",,"StudyData",A94, "PCB","BaseType=Index,Index=1", "Close", "A","0","all",,,,"T")/100,"")</f>
        <v>-0.21191902342861485</v>
      </c>
      <c r="M94" s="6">
        <f>RTD("cqg.rtd", ,"ContractData",A94, "T_CVol",, "T")</f>
        <v>288794.66031299997</v>
      </c>
      <c r="N94" s="8">
        <f xml:space="preserve"> IFERROR(M94/RTD("cqg.rtd",,"StudyData", $A94, "MA", "InputChoice=Vol,MAType=Sim,Period=21", "MA","D","-1","all",,,,"T"),"")</f>
        <v>0.11286904666857561</v>
      </c>
      <c r="O94" s="9">
        <f>IFERROR(D94/RTD("cqg.rtd",,"StudyData","ATR("&amp;A94&amp;",MAType:=Sim,Period:=21)","Bar",, "Close", "D",,,,,,"T"),"")</f>
        <v>0.34498598567370753</v>
      </c>
      <c r="P94" s="10">
        <f xml:space="preserve"> RTD("cqg.rtd",,"StudyData", $A94, "MA", "InputChoice=Close,MAType=Sim,Period=21", "MA","D",,"all",,,,"T")</f>
        <v>97.404761904799997</v>
      </c>
      <c r="Q94" s="2">
        <f xml:space="preserve"> RTD("cqg.rtd",,"StudyData",$A94, "StdDev", "InputChoice=Close,Period1=21", "STDDEV","D",,"all",,,,"T")</f>
        <v>5.9085528154000002</v>
      </c>
      <c r="R94" s="2">
        <f t="shared" si="1"/>
        <v>1.1060640903753307</v>
      </c>
    </row>
    <row r="95" spans="1:18" x14ac:dyDescent="0.3">
      <c r="A95" t="s">
        <v>82</v>
      </c>
      <c r="B95" t="str">
        <f>PROPER(RTD("cqg.rtd", ,"ContractData",A95, "LongDescription",, "T"))</f>
        <v>Tesla, Inc.</v>
      </c>
      <c r="C95" s="2">
        <f>RTD("cqg.rtd", ,"ContractData",A95, "LastTrade",, "T")</f>
        <v>330.33</v>
      </c>
      <c r="D95" s="2">
        <f>RTD("cqg.rtd", ,"ContractData",A95, "NetLastTrade",, "T")</f>
        <v>1.75</v>
      </c>
      <c r="E95" s="4">
        <f>IFERROR(RTD("cqg.rtd", ,"ContractData",A95, "PerCentNetLastTrade",, "T")/100,"")</f>
        <v>5.1737780753545563E-3</v>
      </c>
      <c r="F95" s="2">
        <f>RTD("cqg.rtd", ,"ContractData",A95, "Open",, "T")</f>
        <v>326.59000000000003</v>
      </c>
      <c r="G95" s="2">
        <f>RTD("cqg.rtd", ,"ContractData",A95, "High",, "T")</f>
        <v>332.05</v>
      </c>
      <c r="H95" s="2">
        <f>RTD("cqg.rtd", ,"ContractData",A95, "Low",, "T")</f>
        <v>326.15000000000003</v>
      </c>
      <c r="I95" s="4">
        <f>IFERROR(RTD("cqg.rtd",,"StudyData",A95, "PCB","BaseType=Index,Index=1", "Close", "W","0","all",,,,"T")/100,"")</f>
        <v>5.2346460527117507E-3</v>
      </c>
      <c r="J95" s="4">
        <f>IFERROR(RTD("cqg.rtd",,"StudyData",A95, "PCB","BaseType=Index,Index=1", "Close", "M","0","all",,,,"T")/100,"")</f>
        <v>6.1341216541884999E-2</v>
      </c>
      <c r="K95" s="4">
        <f>IFERROR(RTD("cqg.rtd",,"StudyData",A95, "PCB","BaseType=Index,Index=1", "Close", "Q","0","all",,,,"T")/100,"")</f>
        <v>-0.21469329529243938</v>
      </c>
      <c r="L95" s="4">
        <f>IFERROR(RTD("cqg.rtd",,"StudyData",A95, "PCB","BaseType=Index,Index=1", "Close", "A","0","all",,,,"T")/100,"")</f>
        <v>-0.26554300453615587</v>
      </c>
      <c r="M95" s="6">
        <f>RTD("cqg.rtd", ,"ContractData",A95, "T_CVol",, "T")</f>
        <v>12546069.172049001</v>
      </c>
      <c r="N95" s="8">
        <f xml:space="preserve"> IFERROR(M95/RTD("cqg.rtd",,"StudyData", $A95, "MA", "InputChoice=Vol,MAType=Sim,Period=21", "MA","D","-1","all",,,,"T"),"")</f>
        <v>0.32081293912169018</v>
      </c>
      <c r="O95" s="9">
        <f>IFERROR(D95/RTD("cqg.rtd",,"StudyData","ATR("&amp;A95&amp;",MAType:=Sim,Period:=21)","Bar",, "Close", "D",,,,,,"T"),"")</f>
        <v>0.12419736397410577</v>
      </c>
      <c r="P95" s="10">
        <f xml:space="preserve"> RTD("cqg.rtd",,"StudyData", $A95, "MA", "InputChoice=Close,MAType=Sim,Period=21", "MA","D",,"all",,,,"T")</f>
        <v>342.7123809524</v>
      </c>
      <c r="Q95" s="2">
        <f xml:space="preserve"> RTD("cqg.rtd",,"StudyData",$A95, "StdDev", "InputChoice=Close,Period1=21", "STDDEV","D",,"all",,,,"T")</f>
        <v>34.459645260400002</v>
      </c>
      <c r="R95" s="2">
        <f t="shared" si="1"/>
        <v>-0.35932990194270736</v>
      </c>
    </row>
    <row r="96" spans="1:18" x14ac:dyDescent="0.3">
      <c r="A96" t="s">
        <v>83</v>
      </c>
      <c r="B96" t="str">
        <f>PROPER(RTD("cqg.rtd", ,"ContractData",A96, "LongDescription",, "T"))</f>
        <v>Take-Two Interacti##</v>
      </c>
      <c r="C96" s="2">
        <f>RTD("cqg.rtd", ,"ContractData",A96, "LastTrade",, "T")</f>
        <v>253.13</v>
      </c>
      <c r="D96" s="2">
        <f>RTD("cqg.rtd", ,"ContractData",A96, "NetLastTrade",, "T")</f>
        <v>6.6299999999999955</v>
      </c>
      <c r="E96" s="4">
        <f>IFERROR(RTD("cqg.rtd", ,"ContractData",A96, "PerCentNetLastTrade",, "T")/100,"")</f>
        <v>2.6896551724137931E-2</v>
      </c>
      <c r="F96" s="2">
        <f>RTD("cqg.rtd", ,"ContractData",A96, "Open",, "T")</f>
        <v>247.55</v>
      </c>
      <c r="G96" s="2">
        <f>RTD("cqg.rtd", ,"ContractData",A96, "High",, "T")</f>
        <v>256.62</v>
      </c>
      <c r="H96" s="2">
        <f>RTD("cqg.rtd", ,"ContractData",A96, "Low",, "T")</f>
        <v>247.34</v>
      </c>
      <c r="I96" s="4">
        <f>IFERROR(RTD("cqg.rtd",,"StudyData",A96, "PCB","BaseType=Index,Index=1", "Close", "W","0","all",,,,"T")/100,"")</f>
        <v>2.6896551724137914E-2</v>
      </c>
      <c r="J96" s="4">
        <f>IFERROR(RTD("cqg.rtd",,"StudyData",A96, "PCB","BaseType=Index,Index=1", "Close", "M","0","all",,,,"T")/100,"")</f>
        <v>4.2030298040507078E-2</v>
      </c>
      <c r="K96" s="4">
        <f>IFERROR(RTD("cqg.rtd",,"StudyData",A96, "PCB","BaseType=Index,Index=1", "Close", "Q","0","all",,,,"T")/100,"")</f>
        <v>1.2601008080646358E-2</v>
      </c>
      <c r="L96" s="4">
        <f>IFERROR(RTD("cqg.rtd",,"StudyData",A96, "PCB","BaseType=Index,Index=1", "Close", "A","0","all",,,,"T")/100,"")</f>
        <v>-1.1326797640901588E-2</v>
      </c>
      <c r="M96" s="6">
        <f>RTD("cqg.rtd", ,"ContractData",A96, "T_CVol",, "T")</f>
        <v>1487146.599653</v>
      </c>
      <c r="N96" s="8">
        <f xml:space="preserve"> IFERROR(M96/RTD("cqg.rtd",,"StudyData", $A96, "MA", "InputChoice=Vol,MAType=Sim,Period=21", "MA","D","-1","all",,,,"T"),"")</f>
        <v>0.74948595945660457</v>
      </c>
      <c r="O96" s="9">
        <f>IFERROR(D96/RTD("cqg.rtd",,"StudyData","ATR("&amp;A96&amp;",MAType:=Sim,Period:=21)","Bar",, "Close", "D",,,,,,"T"),"")</f>
        <v>0.86290672451567363</v>
      </c>
      <c r="P96" s="10">
        <f xml:space="preserve"> RTD("cqg.rtd",,"StudyData", $A96, "MA", "InputChoice=Close,MAType=Sim,Period=21", "MA","D",,"all",,,,"T")</f>
        <v>240.58571428569999</v>
      </c>
      <c r="Q96" s="2">
        <f xml:space="preserve"> RTD("cqg.rtd",,"StudyData",$A96, "StdDev", "InputChoice=Close,Period1=21", "STDDEV","D",,"all",,,,"T")</f>
        <v>6.0557305181999999</v>
      </c>
      <c r="R96" s="2">
        <f t="shared" si="1"/>
        <v>2.0714735698028806</v>
      </c>
    </row>
    <row r="97" spans="1:18" x14ac:dyDescent="0.3">
      <c r="A97" t="s">
        <v>84</v>
      </c>
      <c r="B97" t="str">
        <f>PROPER(RTD("cqg.rtd", ,"ContractData",A97, "LongDescription",, "T"))</f>
        <v>Texas Instruments</v>
      </c>
      <c r="C97" s="2">
        <f>RTD("cqg.rtd", ,"ContractData",A97, "LastTrade",, "T")</f>
        <v>281.5</v>
      </c>
      <c r="D97" s="2">
        <f>RTD("cqg.rtd", ,"ContractData",A97, "NetLastTrade",, "T")</f>
        <v>-4.5799999999999841</v>
      </c>
      <c r="E97" s="4">
        <f>IFERROR(RTD("cqg.rtd", ,"ContractData",A97, "PerCentNetLastTrade",, "T")/100,"")</f>
        <v>-1.6009507829977631E-2</v>
      </c>
      <c r="F97" s="2">
        <f>RTD("cqg.rtd", ,"ContractData",A97, "Open",, "T")</f>
        <v>288.07</v>
      </c>
      <c r="G97" s="2">
        <f>RTD("cqg.rtd", ,"ContractData",A97, "High",, "T")</f>
        <v>288.76</v>
      </c>
      <c r="H97" s="2">
        <f>RTD("cqg.rtd", ,"ContractData",A97, "Low",, "T")</f>
        <v>280.82</v>
      </c>
      <c r="I97" s="4">
        <f>IFERROR(RTD("cqg.rtd",,"StudyData",A97, "PCB","BaseType=Index,Index=1", "Close", "W","0","all",,,,"T")/100,"")</f>
        <v>-1.6009507829977575E-2</v>
      </c>
      <c r="J97" s="4">
        <f>IFERROR(RTD("cqg.rtd",,"StudyData",A97, "PCB","BaseType=Index,Index=1", "Close", "M","0","all",,,,"T")/100,"")</f>
        <v>2.0889243490244399E-2</v>
      </c>
      <c r="K97" s="4">
        <f>IFERROR(RTD("cqg.rtd",,"StudyData",A97, "PCB","BaseType=Index,Index=1", "Close", "Q","0","all",,,,"T")/100,"")</f>
        <v>-5.5590968564431152E-2</v>
      </c>
      <c r="L97" s="4">
        <f>IFERROR(RTD("cqg.rtd",,"StudyData",A97, "PCB","BaseType=Index,Index=1", "Close", "A","0","all",,,,"T")/100,"")</f>
        <v>0.62257190616173841</v>
      </c>
      <c r="M97" s="6">
        <f>RTD("cqg.rtd", ,"ContractData",A97, "T_CVol",, "T")</f>
        <v>1136421.5217180001</v>
      </c>
      <c r="N97" s="8">
        <f xml:space="preserve"> IFERROR(M97/RTD("cqg.rtd",,"StudyData", $A97, "MA", "InputChoice=Vol,MAType=Sim,Period=21", "MA","D","-1","all",,,,"T"),"")</f>
        <v>0.14175148755224232</v>
      </c>
      <c r="O97" s="9">
        <f>IFERROR(D97/RTD("cqg.rtd",,"StudyData","ATR("&amp;A97&amp;",MAType:=Sim,Period:=21)","Bar",, "Close", "D",,,,,,"T"),"")</f>
        <v>-0.38696439348266248</v>
      </c>
      <c r="P97" s="10">
        <f xml:space="preserve"> RTD("cqg.rtd",,"StudyData", $A97, "MA", "InputChoice=Close,MAType=Sim,Period=21", "MA","D",,"all",,,,"T")</f>
        <v>284.44428571430001</v>
      </c>
      <c r="Q97" s="2">
        <f xml:space="preserve"> RTD("cqg.rtd",,"StudyData",$A97, "StdDev", "InputChoice=Close,Period1=21", "STDDEV","D",,"all",,,,"T")</f>
        <v>9.3329832782000004</v>
      </c>
      <c r="R97" s="2">
        <f t="shared" si="1"/>
        <v>-0.31547101570162206</v>
      </c>
    </row>
    <row r="98" spans="1:18" x14ac:dyDescent="0.3">
      <c r="A98" t="s">
        <v>85</v>
      </c>
      <c r="B98" t="str">
        <f>PROPER(RTD("cqg.rtd", ,"ContractData",A98, "LongDescription",, "T"))</f>
        <v>Vertex Pharmaceutic</v>
      </c>
      <c r="C98" s="2">
        <f>RTD("cqg.rtd", ,"ContractData",A98, "LastTrade",, "T")</f>
        <v>528.9</v>
      </c>
      <c r="D98" s="2">
        <f>RTD("cqg.rtd", ,"ContractData",A98, "NetLastTrade",, "T")</f>
        <v>32.829999999999984</v>
      </c>
      <c r="E98" s="4">
        <f>IFERROR(RTD("cqg.rtd", ,"ContractData",A98, "PerCentNetLastTrade",, "T")/100,"")</f>
        <v>6.6180176184812631E-2</v>
      </c>
      <c r="F98" s="2">
        <f>RTD("cqg.rtd", ,"ContractData",A98, "Open",, "T")</f>
        <v>539.5</v>
      </c>
      <c r="G98" s="2">
        <f>RTD("cqg.rtd", ,"ContractData",A98, "High",, "T")</f>
        <v>546.16999999999996</v>
      </c>
      <c r="H98" s="2">
        <f>RTD("cqg.rtd", ,"ContractData",A98, "Low",, "T")</f>
        <v>523.9</v>
      </c>
      <c r="I98" s="4">
        <f>IFERROR(RTD("cqg.rtd",,"StudyData",A98, "PCB","BaseType=Index,Index=1", "Close", "W","0","all",,,,"T")/100,"")</f>
        <v>6.6180176184812603E-2</v>
      </c>
      <c r="J98" s="4">
        <f>IFERROR(RTD("cqg.rtd",,"StudyData",A98, "PCB","BaseType=Index,Index=1", "Close", "M","0","all",,,,"T")/100,"")</f>
        <v>0.10857262628379784</v>
      </c>
      <c r="K98" s="4">
        <f>IFERROR(RTD("cqg.rtd",,"StudyData",A98, "PCB","BaseType=Index,Index=1", "Close", "Q","0","all",,,,"T")/100,"")</f>
        <v>6.4763553640810823E-2</v>
      </c>
      <c r="L98" s="4">
        <f>IFERROR(RTD("cqg.rtd",,"StudyData",A98, "PCB","BaseType=Index,Index=1", "Close", "A","0","all",,,,"T")/100,"")</f>
        <v>0.16662255161461081</v>
      </c>
      <c r="M98" s="6">
        <f>RTD("cqg.rtd", ,"ContractData",A98, "T_CVol",, "T")</f>
        <v>1331724.3472209999</v>
      </c>
      <c r="N98" s="8">
        <f xml:space="preserve"> IFERROR(M98/RTD("cqg.rtd",,"StudyData", $A98, "MA", "InputChoice=Vol,MAType=Sim,Period=21", "MA","D","-1","all",,,,"T"),"")</f>
        <v>1.0064824739287017</v>
      </c>
      <c r="O98" s="9">
        <f>IFERROR(D98/RTD("cqg.rtd",,"StudyData","ATR("&amp;A98&amp;",MAType:=Sim,Period:=21)","Bar",, "Close", "D",,,,,,"T"),"")</f>
        <v>2.2594631796283542</v>
      </c>
      <c r="P98" s="10">
        <f xml:space="preserve"> RTD("cqg.rtd",,"StudyData", $A98, "MA", "InputChoice=Close,MAType=Sim,Period=21", "MA","D",,"all",,,,"T")</f>
        <v>483.12428571430002</v>
      </c>
      <c r="Q98" s="2">
        <f xml:space="preserve"> RTD("cqg.rtd",,"StudyData",$A98, "StdDev", "InputChoice=Close,Period1=21", "STDDEV","D",,"all",,,,"T")</f>
        <v>11.767288627099999</v>
      </c>
      <c r="R98" s="2">
        <f t="shared" si="1"/>
        <v>3.8900817117954216</v>
      </c>
    </row>
    <row r="99" spans="1:18" x14ac:dyDescent="0.3">
      <c r="A99" t="s">
        <v>86</v>
      </c>
      <c r="B99" t="str">
        <f>PROPER(RTD("cqg.rtd", ,"ContractData",A99, "LongDescription",, "T"))</f>
        <v>Wrnr Brs Ds Cm Wi</v>
      </c>
      <c r="C99" s="2">
        <f>RTD("cqg.rtd", ,"ContractData",A99, "LastTrade",, "T")</f>
        <v>27.02</v>
      </c>
      <c r="D99" s="2">
        <f>RTD("cqg.rtd", ,"ContractData",A99, "NetLastTrade",, "T")</f>
        <v>0.23999999999999844</v>
      </c>
      <c r="E99" s="4">
        <f>IFERROR(RTD("cqg.rtd", ,"ContractData",A99, "PerCentNetLastTrade",, "T")/100,"")</f>
        <v>8.9619118745332335E-3</v>
      </c>
      <c r="F99" s="2">
        <f>RTD("cqg.rtd", ,"ContractData",A99, "Open",, "T")</f>
        <v>26.77</v>
      </c>
      <c r="G99" s="2">
        <f>RTD("cqg.rtd", ,"ContractData",A99, "High",, "T")</f>
        <v>27.03</v>
      </c>
      <c r="H99" s="2">
        <f>RTD("cqg.rtd", ,"ContractData",A99, "Low",, "T")</f>
        <v>26.6</v>
      </c>
      <c r="I99" s="4">
        <f>IFERROR(RTD("cqg.rtd",,"StudyData",A99, "PCB","BaseType=Index,Index=1", "Close", "W","0","all",,,,"T")/100,"")</f>
        <v>8.9619118745331745E-3</v>
      </c>
      <c r="J99" s="4">
        <f>IFERROR(RTD("cqg.rtd",,"StudyData",A99, "PCB","BaseType=Index,Index=1", "Close", "M","0","all",,,,"T")/100,"")</f>
        <v>2.7376425855513267E-2</v>
      </c>
      <c r="K99" s="4">
        <f>IFERROR(RTD("cqg.rtd",,"StudyData",A99, "PCB","BaseType=Index,Index=1", "Close", "Q","0","all",,,,"T")/100,"")</f>
        <v>1.350337584396097E-2</v>
      </c>
      <c r="L99" s="4">
        <f>IFERROR(RTD("cqg.rtd",,"StudyData",A99, "PCB","BaseType=Index,Index=1", "Close", "A","0","all",,,,"T")/100,"")</f>
        <v>-6.2456627342123545E-2</v>
      </c>
      <c r="M99" s="6">
        <f>RTD("cqg.rtd", ,"ContractData",A99, "T_CVol",, "T")</f>
        <v>4926476.957405</v>
      </c>
      <c r="N99" s="8">
        <f xml:space="preserve"> IFERROR(M99/RTD("cqg.rtd",,"StudyData", $A99, "MA", "InputChoice=Vol,MAType=Sim,Period=21", "MA","D","-1","all",,,,"T"),"")</f>
        <v>0.19427491023060989</v>
      </c>
      <c r="O99" s="9">
        <f>IFERROR(D99/RTD("cqg.rtd",,"StudyData","ATR("&amp;A99&amp;",MAType:=Sim,Period:=21)","Bar",, "Close", "D",,,,,,"T"),"")</f>
        <v>0.40191387562692898</v>
      </c>
      <c r="P99" s="10">
        <f xml:space="preserve"> RTD("cqg.rtd",,"StudyData", $A99, "MA", "InputChoice=Close,MAType=Sim,Period=21", "MA","D",,"all",,,,"T")</f>
        <v>26.267142857100001</v>
      </c>
      <c r="Q99" s="2">
        <f xml:space="preserve"> RTD("cqg.rtd",,"StudyData",$A99, "StdDev", "InputChoice=Close,Period1=21", "STDDEV","D",,"all",,,,"T")</f>
        <v>0.65730432800000005</v>
      </c>
      <c r="R99" s="2">
        <f t="shared" si="1"/>
        <v>1.1453707374645463</v>
      </c>
    </row>
    <row r="100" spans="1:18" x14ac:dyDescent="0.3">
      <c r="A100" t="s">
        <v>87</v>
      </c>
      <c r="B100" t="str">
        <f>PROPER(RTD("cqg.rtd", ,"ContractData",A100, "LongDescription",, "T"))</f>
        <v>Workday Inc Cl A</v>
      </c>
      <c r="C100" s="2">
        <f>RTD("cqg.rtd", ,"ContractData",A100, "LastTrade",, "T")</f>
        <v>182.56</v>
      </c>
      <c r="D100" s="2">
        <f>RTD("cqg.rtd", ,"ContractData",A100, "NetLastTrade",, "T")</f>
        <v>2.9199999999999875</v>
      </c>
      <c r="E100" s="4">
        <f>IFERROR(RTD("cqg.rtd", ,"ContractData",A100, "PerCentNetLastTrade",, "T")/100,"")</f>
        <v>1.625473168559341E-2</v>
      </c>
      <c r="F100" s="2">
        <f>RTD("cqg.rtd", ,"ContractData",A100, "Open",, "T")</f>
        <v>176.98</v>
      </c>
      <c r="G100" s="2">
        <f>RTD("cqg.rtd", ,"ContractData",A100, "High",, "T")</f>
        <v>182.91</v>
      </c>
      <c r="H100" s="2">
        <f>RTD("cqg.rtd", ,"ContractData",A100, "Low",, "T")</f>
        <v>176.20000000000002</v>
      </c>
      <c r="I100" s="4">
        <f>IFERROR(RTD("cqg.rtd",,"StudyData",A100, "PCB","BaseType=Index,Index=1", "Close", "W","0","all",,,,"T")/100,"")</f>
        <v>1.6254731685593337E-2</v>
      </c>
      <c r="J100" s="4">
        <f>IFERROR(RTD("cqg.rtd",,"StudyData",A100, "PCB","BaseType=Index,Index=1", "Close", "M","0","all",,,,"T")/100,"")</f>
        <v>0.13858051640264438</v>
      </c>
      <c r="K100" s="4">
        <f>IFERROR(RTD("cqg.rtd",,"StudyData",A100, "PCB","BaseType=Index,Index=1", "Close", "Q","0","all",,,,"T")/100,"")</f>
        <v>0.49125959810488484</v>
      </c>
      <c r="L100" s="4">
        <f>IFERROR(RTD("cqg.rtd",,"StudyData",A100, "PCB","BaseType=Index,Index=1", "Close", "A","0","all",,,,"T")/100,"")</f>
        <v>-0.15001396778098519</v>
      </c>
      <c r="M100" s="6">
        <f>RTD("cqg.rtd", ,"ContractData",A100, "T_CVol",, "T")</f>
        <v>802824.09669300006</v>
      </c>
      <c r="N100" s="8">
        <f xml:space="preserve"> IFERROR(M100/RTD("cqg.rtd",,"StudyData", $A100, "MA", "InputChoice=Vol,MAType=Sim,Period=21", "MA","D","-1","all",,,,"T"),"")</f>
        <v>0.18658199232507297</v>
      </c>
      <c r="O100" s="9">
        <f>IFERROR(D100/RTD("cqg.rtd",,"StudyData","ATR("&amp;A100&amp;",MAType:=Sim,Period:=21)","Bar",, "Close", "D",,,,,,"T"),"")</f>
        <v>0.29781447304400915</v>
      </c>
      <c r="P100" s="10">
        <f xml:space="preserve"> RTD("cqg.rtd",,"StudyData", $A100, "MA", "InputChoice=Close,MAType=Sim,Period=21", "MA","D",,"all",,,,"T")</f>
        <v>153.99142857140001</v>
      </c>
      <c r="Q100" s="2">
        <f xml:space="preserve"> RTD("cqg.rtd",,"StudyData",$A100, "StdDev", "InputChoice=Close,Period1=21", "STDDEV","D",,"all",,,,"T")</f>
        <v>15.523127840700001</v>
      </c>
      <c r="R100" s="2">
        <f t="shared" si="1"/>
        <v>1.8403875637547877</v>
      </c>
    </row>
    <row r="101" spans="1:18" x14ac:dyDescent="0.3">
      <c r="A101" t="s">
        <v>88</v>
      </c>
      <c r="B101" t="str">
        <f>PROPER(RTD("cqg.rtd", ,"ContractData",A101, "LongDescription",, "T"))</f>
        <v>Western Digital Cp</v>
      </c>
      <c r="C101" s="2">
        <f>RTD("cqg.rtd", ,"ContractData",A101, "LastTrade",, "T")</f>
        <v>445.53000000000003</v>
      </c>
      <c r="D101" s="2">
        <f>RTD("cqg.rtd", ,"ContractData",A101, "NetLastTrade",, "T")</f>
        <v>11.230000000000018</v>
      </c>
      <c r="E101" s="4">
        <f>IFERROR(RTD("cqg.rtd", ,"ContractData",A101, "PerCentNetLastTrade",, "T")/100,"")</f>
        <v>2.5857702049274692E-2</v>
      </c>
      <c r="F101" s="2">
        <f>RTD("cqg.rtd", ,"ContractData",A101, "Open",, "T")</f>
        <v>434.62</v>
      </c>
      <c r="G101" s="2">
        <f>RTD("cqg.rtd", ,"ContractData",A101, "High",, "T")</f>
        <v>452.7</v>
      </c>
      <c r="H101" s="2">
        <f>RTD("cqg.rtd", ,"ContractData",A101, "Low",, "T")</f>
        <v>424.38</v>
      </c>
      <c r="I101" s="4">
        <f>IFERROR(RTD("cqg.rtd",,"StudyData",A101, "PCB","BaseType=Index,Index=1", "Close", "W","0","all",,,,"T")/100,"")</f>
        <v>2.5857702049274737E-2</v>
      </c>
      <c r="J101" s="4">
        <f>IFERROR(RTD("cqg.rtd",,"StudyData",A101, "PCB","BaseType=Index,Index=1", "Close", "M","0","all",,,,"T")/100,"")</f>
        <v>-0.18227369502973351</v>
      </c>
      <c r="K101" s="4">
        <f>IFERROR(RTD("cqg.rtd",,"StudyData",A101, "PCB","BaseType=Index,Index=1", "Close", "Q","0","all",,,,"T")/100,"")</f>
        <v>-0.30246430360721444</v>
      </c>
      <c r="L101" s="4">
        <f>IFERROR(RTD("cqg.rtd",,"StudyData",A101, "PCB","BaseType=Index,Index=1", "Close", "A","0","all",,,,"T")/100,"")</f>
        <v>1.586230916584431</v>
      </c>
      <c r="M101" s="6">
        <f>RTD("cqg.rtd", ,"ContractData",A101, "T_CVol",, "T")</f>
        <v>3199295.0866479999</v>
      </c>
      <c r="N101" s="8">
        <f xml:space="preserve"> IFERROR(M101/RTD("cqg.rtd",,"StudyData", $A101, "MA", "InputChoice=Vol,MAType=Sim,Period=21", "MA","D","-1","all",,,,"T"),"")</f>
        <v>0.39181067432447675</v>
      </c>
      <c r="O101" s="9">
        <f>IFERROR(D101/RTD("cqg.rtd",,"StudyData","ATR("&amp;A101&amp;",MAType:=Sim,Period:=21)","Bar",, "Close", "D",,,,,,"T"),"")</f>
        <v>0.21526174067839501</v>
      </c>
      <c r="P101" s="10">
        <f xml:space="preserve"> RTD("cqg.rtd",,"StudyData", $A101, "MA", "InputChoice=Close,MAType=Sim,Period=21", "MA","D",,"all",,,,"T")</f>
        <v>508.33190476189998</v>
      </c>
      <c r="Q101" s="2">
        <f xml:space="preserve"> RTD("cqg.rtd",,"StudyData",$A101, "StdDev", "InputChoice=Close,Period1=21", "STDDEV","D",,"all",,,,"T")</f>
        <v>41.364268295400002</v>
      </c>
      <c r="R101" s="2">
        <f t="shared" si="1"/>
        <v>-1.5182646121866481</v>
      </c>
    </row>
    <row r="102" spans="1:18" x14ac:dyDescent="0.3">
      <c r="A102" t="s">
        <v>89</v>
      </c>
      <c r="B102" t="str">
        <f>PROPER(RTD("cqg.rtd", ,"ContractData",A102, "LongDescription",, "T"))</f>
        <v>Walmart Inc Cmn</v>
      </c>
      <c r="C102" s="2">
        <f>RTD("cqg.rtd", ,"ContractData",A102, "LastTrade",, "T")</f>
        <v>111.45</v>
      </c>
      <c r="D102" s="2">
        <f>RTD("cqg.rtd", ,"ContractData",A102, "NetLastTrade",, "T")</f>
        <v>-0.40000000000000568</v>
      </c>
      <c r="E102" s="4">
        <f>IFERROR(RTD("cqg.rtd", ,"ContractData",A102, "PerCentNetLastTrade",, "T")/100,"")</f>
        <v>-3.5762181493071078E-3</v>
      </c>
      <c r="F102" s="2">
        <f>RTD("cqg.rtd", ,"ContractData",A102, "Open",, "T")</f>
        <v>111.07000000000001</v>
      </c>
      <c r="G102" s="2">
        <f>RTD("cqg.rtd", ,"ContractData",A102, "High",, "T")</f>
        <v>111.78</v>
      </c>
      <c r="H102" s="2">
        <f>RTD("cqg.rtd", ,"ContractData",A102, "Low",, "T")</f>
        <v>110.76</v>
      </c>
      <c r="I102" s="4">
        <f>IFERROR(RTD("cqg.rtd",,"StudyData",A102, "PCB","BaseType=Index,Index=1", "Close", "W","0","all",,,,"T")/100,"")</f>
        <v>-3.5762181493071581E-3</v>
      </c>
      <c r="J102" s="4">
        <f>IFERROR(RTD("cqg.rtd",,"StudyData",A102, "PCB","BaseType=Index,Index=1", "Close", "M","0","all",,,,"T")/100,"")</f>
        <v>2.2482014388489208E-3</v>
      </c>
      <c r="K102" s="4">
        <f>IFERROR(RTD("cqg.rtd",,"StudyData",A102, "PCB","BaseType=Index,Index=1", "Close", "Q","0","all",,,,"T")/100,"")</f>
        <v>-1.5980928836305867E-2</v>
      </c>
      <c r="L102" s="4">
        <f>IFERROR(RTD("cqg.rtd",,"StudyData",A102, "PCB","BaseType=Index,Index=1", "Close", "A","0","all",,,,"T")/100,"")</f>
        <v>3.5903419800741639E-4</v>
      </c>
      <c r="M102" s="6">
        <f>RTD("cqg.rtd", ,"ContractData",A102, "T_CVol",, "T")</f>
        <v>6317064.7729270002</v>
      </c>
      <c r="N102" s="8">
        <f xml:space="preserve"> IFERROR(M102/RTD("cqg.rtd",,"StudyData", $A102, "MA", "InputChoice=Vol,MAType=Sim,Period=21", "MA","D","-1","all",,,,"T"),"")</f>
        <v>0.29510461838340163</v>
      </c>
      <c r="O102" s="9">
        <f>IFERROR(D102/RTD("cqg.rtd",,"StudyData","ATR("&amp;A102&amp;",MAType:=Sim,Period:=21)","Bar",, "Close", "D",,,,,,"T"),"")</f>
        <v>-0.15432665809324916</v>
      </c>
      <c r="P102" s="10">
        <f xml:space="preserve"> RTD("cqg.rtd",,"StudyData", $A102, "MA", "InputChoice=Close,MAType=Sim,Period=21", "MA","D",,"all",,,,"T")</f>
        <v>111.9676190476</v>
      </c>
      <c r="Q102" s="2">
        <f xml:space="preserve"> RTD("cqg.rtd",,"StudyData",$A102, "StdDev", "InputChoice=Close,Period1=21", "STDDEV","D",,"all",,,,"T")</f>
        <v>1.7414742106000001</v>
      </c>
      <c r="R102" s="2">
        <f t="shared" si="1"/>
        <v>-0.29723038357349824</v>
      </c>
    </row>
    <row r="103" spans="1:18" x14ac:dyDescent="0.3">
      <c r="A103" t="s">
        <v>90</v>
      </c>
      <c r="B103" t="str">
        <f>PROPER(RTD("cqg.rtd", ,"ContractData",A103, "LongDescription",, "T"))</f>
        <v>Xcel Energy Inc</v>
      </c>
      <c r="C103" s="2">
        <f>RTD("cqg.rtd", ,"ContractData",A103, "LastTrade",, "T")</f>
        <v>76.680000000000007</v>
      </c>
      <c r="D103" s="2">
        <f>RTD("cqg.rtd", ,"ContractData",A103, "NetLastTrade",, "T")</f>
        <v>-1.3900000000000006</v>
      </c>
      <c r="E103" s="4">
        <f>IFERROR(RTD("cqg.rtd", ,"ContractData",A103, "PerCentNetLastTrade",, "T")/100,"")</f>
        <v>-1.7804534392212117E-2</v>
      </c>
      <c r="F103" s="2">
        <f>RTD("cqg.rtd", ,"ContractData",A103, "Open",, "T")</f>
        <v>77.69</v>
      </c>
      <c r="G103" s="2">
        <f>RTD("cqg.rtd", ,"ContractData",A103, "High",, "T")</f>
        <v>78.02</v>
      </c>
      <c r="H103" s="2">
        <f>RTD("cqg.rtd", ,"ContractData",A103, "Low",, "T")</f>
        <v>76.600000000000009</v>
      </c>
      <c r="I103" s="4">
        <f>IFERROR(RTD("cqg.rtd",,"StudyData",A103, "PCB","BaseType=Index,Index=1", "Close", "W","0","all",,,,"T")/100,"")</f>
        <v>-1.7804534392212124E-2</v>
      </c>
      <c r="J103" s="4">
        <f>IFERROR(RTD("cqg.rtd",,"StudyData",A103, "PCB","BaseType=Index,Index=1", "Close", "M","0","all",,,,"T")/100,"")</f>
        <v>-1.9437340153452637E-2</v>
      </c>
      <c r="K103" s="4">
        <f>IFERROR(RTD("cqg.rtd",,"StudyData",A103, "PCB","BaseType=Index,Index=1", "Close", "Q","0","all",,,,"T")/100,"")</f>
        <v>-4.5080946450809352E-2</v>
      </c>
      <c r="L103" s="4">
        <f>IFERROR(RTD("cqg.rtd",,"StudyData",A103, "PCB","BaseType=Index,Index=1", "Close", "A","0","all",,,,"T")/100,"")</f>
        <v>3.8180341186027721E-2</v>
      </c>
      <c r="M103" s="6">
        <f>RTD("cqg.rtd", ,"ContractData",A103, "T_CVol",, "T")</f>
        <v>1563585.1348319999</v>
      </c>
      <c r="N103" s="8">
        <f xml:space="preserve"> IFERROR(M103/RTD("cqg.rtd",,"StudyData", $A103, "MA", "InputChoice=Vol,MAType=Sim,Period=21", "MA","D","-1","all",,,,"T"),"")</f>
        <v>0.30799836786603813</v>
      </c>
      <c r="O103" s="9">
        <f>IFERROR(D103/RTD("cqg.rtd",,"StudyData","ATR("&amp;A103&amp;",MAType:=Sim,Period:=21)","Bar",, "Close", "D",,,,,,"T"),"")</f>
        <v>-0.80993340732069996</v>
      </c>
      <c r="P103" s="10">
        <f xml:space="preserve"> RTD("cqg.rtd",,"StudyData", $A103, "MA", "InputChoice=Close,MAType=Sim,Period=21", "MA","D",,"all",,,,"T")</f>
        <v>79.011904761899999</v>
      </c>
      <c r="Q103" s="2">
        <f xml:space="preserve"> RTD("cqg.rtd",,"StudyData",$A103, "StdDev", "InputChoice=Close,Period1=21", "STDDEV","D",,"all",,,,"T")</f>
        <v>1.369263337</v>
      </c>
      <c r="R103" s="2">
        <f t="shared" si="1"/>
        <v>-1.7030360040232289</v>
      </c>
    </row>
    <row r="104" spans="1:18" x14ac:dyDescent="0.3">
      <c r="E104" s="4"/>
      <c r="M104" s="6"/>
      <c r="N104" s="8"/>
      <c r="O104" s="9"/>
      <c r="P104" s="10"/>
      <c r="Q104" s="2"/>
      <c r="R104" s="2"/>
    </row>
    <row r="105" spans="1:18" x14ac:dyDescent="0.3">
      <c r="E105" s="4"/>
      <c r="M105" s="6"/>
      <c r="N105" s="8"/>
      <c r="O105" s="9"/>
      <c r="P105" s="10"/>
      <c r="Q105" s="2"/>
      <c r="R105" s="2"/>
    </row>
    <row r="106" spans="1:18" x14ac:dyDescent="0.3">
      <c r="E106" s="4"/>
      <c r="M106" s="6"/>
      <c r="N106" s="8"/>
      <c r="O106" s="9"/>
      <c r="P106" s="10"/>
      <c r="Q106" s="2"/>
      <c r="R106" s="2"/>
    </row>
    <row r="107" spans="1:18" x14ac:dyDescent="0.3">
      <c r="E107" s="4"/>
      <c r="M107" s="6"/>
      <c r="N107" s="8"/>
      <c r="O107" s="9"/>
      <c r="P107" s="10"/>
      <c r="Q107" s="2"/>
      <c r="R107" s="2"/>
    </row>
    <row r="108" spans="1:18" x14ac:dyDescent="0.3">
      <c r="E108" s="4"/>
      <c r="M108" s="6"/>
      <c r="N108" s="8"/>
      <c r="O108" s="9"/>
      <c r="P108" s="10"/>
      <c r="Q108" s="2"/>
      <c r="R108" s="2"/>
    </row>
    <row r="109" spans="1:18" x14ac:dyDescent="0.3">
      <c r="E109" s="4"/>
      <c r="M109" s="6"/>
      <c r="N109" s="8"/>
      <c r="O109" s="9"/>
      <c r="P109" s="10"/>
      <c r="Q109" s="2"/>
      <c r="R109" s="2"/>
    </row>
    <row r="110" spans="1:18" x14ac:dyDescent="0.3">
      <c r="E110" s="4"/>
      <c r="M110" s="6"/>
      <c r="N110" s="8"/>
      <c r="O110" s="9"/>
      <c r="P110" s="10"/>
      <c r="Q110" s="2"/>
      <c r="R110" s="2"/>
    </row>
    <row r="111" spans="1:18" x14ac:dyDescent="0.3">
      <c r="E111" s="4"/>
      <c r="M111" s="6"/>
      <c r="N111" s="8"/>
      <c r="O111" s="9"/>
      <c r="P111" s="10"/>
      <c r="Q111" s="2"/>
      <c r="R111" s="2"/>
    </row>
    <row r="112" spans="1:18" x14ac:dyDescent="0.3">
      <c r="E112" s="4"/>
      <c r="M112" s="6"/>
      <c r="N112" s="8"/>
      <c r="O112" s="9"/>
      <c r="P112" s="10"/>
      <c r="Q112" s="2"/>
      <c r="R112" s="2"/>
    </row>
    <row r="113" spans="5:18" x14ac:dyDescent="0.3">
      <c r="E113" s="4"/>
      <c r="M113" s="6"/>
      <c r="N113" s="8"/>
      <c r="O113" s="9"/>
      <c r="P113" s="10"/>
      <c r="Q113" s="2"/>
      <c r="R113" s="2"/>
    </row>
    <row r="114" spans="5:18" x14ac:dyDescent="0.3">
      <c r="E114" s="4"/>
      <c r="M114" s="6"/>
      <c r="N114" s="8"/>
      <c r="O114" s="9"/>
      <c r="P114" s="10"/>
      <c r="Q114" s="2"/>
      <c r="R114" s="2"/>
    </row>
    <row r="115" spans="5:18" x14ac:dyDescent="0.3">
      <c r="E115" s="4"/>
      <c r="M115" s="6"/>
      <c r="N115" s="8"/>
      <c r="O115" s="9"/>
      <c r="P115" s="10"/>
      <c r="Q115" s="2"/>
      <c r="R115" s="2"/>
    </row>
    <row r="116" spans="5:18" x14ac:dyDescent="0.3">
      <c r="E116" s="4"/>
      <c r="M116" s="6"/>
      <c r="N116" s="8"/>
      <c r="O116" s="9"/>
      <c r="P116" s="10"/>
      <c r="Q116" s="2"/>
      <c r="R116" s="2"/>
    </row>
    <row r="117" spans="5:18" x14ac:dyDescent="0.3">
      <c r="E117" s="4"/>
      <c r="M117" s="6"/>
      <c r="N117" s="8"/>
      <c r="O117" s="9"/>
      <c r="P117" s="10"/>
      <c r="Q117" s="2"/>
      <c r="R117" s="2"/>
    </row>
    <row r="118" spans="5:18" x14ac:dyDescent="0.3">
      <c r="E118" s="4"/>
      <c r="M118" s="6"/>
      <c r="N118" s="8"/>
      <c r="O118" s="9"/>
      <c r="P118" s="10"/>
      <c r="Q118" s="2"/>
      <c r="R118" s="2"/>
    </row>
    <row r="119" spans="5:18" x14ac:dyDescent="0.3">
      <c r="E119" s="4"/>
      <c r="M119" s="6"/>
      <c r="N119" s="8"/>
      <c r="O119" s="9"/>
      <c r="P119" s="10"/>
      <c r="Q119" s="2"/>
      <c r="R119" s="2"/>
    </row>
    <row r="120" spans="5:18" x14ac:dyDescent="0.3">
      <c r="E120" s="4"/>
      <c r="M120" s="6"/>
      <c r="N120" s="8"/>
      <c r="O120" s="9"/>
      <c r="P120" s="10"/>
      <c r="Q120" s="2"/>
      <c r="R120" s="2"/>
    </row>
    <row r="121" spans="5:18" x14ac:dyDescent="0.3">
      <c r="E121" s="4"/>
      <c r="M121" s="6"/>
      <c r="N121" s="8"/>
      <c r="O121" s="9"/>
      <c r="P121" s="10"/>
      <c r="Q121" s="2"/>
      <c r="R121" s="2"/>
    </row>
    <row r="122" spans="5:18" x14ac:dyDescent="0.3">
      <c r="E122" s="4"/>
      <c r="M122" s="6"/>
      <c r="N122" s="8"/>
      <c r="O122" s="9"/>
      <c r="P122" s="10"/>
      <c r="Q122" s="2"/>
      <c r="R122" s="2"/>
    </row>
    <row r="123" spans="5:18" x14ac:dyDescent="0.3">
      <c r="E123" s="4"/>
      <c r="M123" s="6"/>
      <c r="N123" s="8"/>
      <c r="O123" s="9"/>
      <c r="P123" s="10"/>
      <c r="Q123" s="2"/>
      <c r="R123" s="2"/>
    </row>
    <row r="124" spans="5:18" x14ac:dyDescent="0.3">
      <c r="E124" s="4"/>
      <c r="M124" s="6"/>
      <c r="N124" s="8"/>
      <c r="O124" s="9"/>
      <c r="P124" s="10"/>
      <c r="Q124" s="2"/>
      <c r="R124" s="2"/>
    </row>
    <row r="125" spans="5:18" x14ac:dyDescent="0.3">
      <c r="E125" s="4"/>
      <c r="M125" s="6"/>
      <c r="N125" s="8"/>
      <c r="O125" s="9"/>
      <c r="P125" s="10"/>
      <c r="Q125" s="2"/>
      <c r="R125" s="2"/>
    </row>
    <row r="126" spans="5:18" x14ac:dyDescent="0.3">
      <c r="E126" s="4"/>
      <c r="M126" s="6"/>
      <c r="N126" s="8"/>
      <c r="O126" s="9"/>
      <c r="P126" s="10"/>
      <c r="Q126" s="2"/>
      <c r="R126" s="2"/>
    </row>
    <row r="127" spans="5:18" x14ac:dyDescent="0.3">
      <c r="E127" s="4"/>
      <c r="M127" s="6"/>
      <c r="N127" s="8"/>
      <c r="O127" s="9"/>
      <c r="P127" s="10"/>
      <c r="Q127" s="2"/>
      <c r="R127" s="2"/>
    </row>
    <row r="128" spans="5:18" x14ac:dyDescent="0.3">
      <c r="E128" s="4"/>
      <c r="M128" s="6"/>
      <c r="N128" s="8"/>
      <c r="O128" s="9"/>
      <c r="P128" s="10"/>
      <c r="Q128" s="2"/>
      <c r="R128" s="2"/>
    </row>
    <row r="129" spans="5:18" x14ac:dyDescent="0.3">
      <c r="E129" s="4"/>
      <c r="M129" s="6"/>
      <c r="N129" s="8"/>
      <c r="O129" s="9"/>
      <c r="P129" s="10"/>
      <c r="Q129" s="2"/>
      <c r="R129" s="2"/>
    </row>
    <row r="130" spans="5:18" x14ac:dyDescent="0.3">
      <c r="E130" s="4"/>
      <c r="M130" s="6"/>
      <c r="N130" s="8"/>
      <c r="O130" s="9"/>
      <c r="P130" s="10"/>
      <c r="Q130" s="2"/>
      <c r="R130" s="2"/>
    </row>
    <row r="131" spans="5:18" x14ac:dyDescent="0.3">
      <c r="E131" s="4"/>
      <c r="M131" s="6"/>
      <c r="N131" s="8"/>
      <c r="O131" s="9"/>
      <c r="P131" s="10"/>
      <c r="Q131" s="2"/>
      <c r="R131" s="2"/>
    </row>
    <row r="132" spans="5:18" x14ac:dyDescent="0.3">
      <c r="E132" s="4"/>
      <c r="M132" s="6"/>
      <c r="N132" s="8"/>
      <c r="O132" s="9"/>
      <c r="P132" s="10"/>
      <c r="Q132" s="2"/>
      <c r="R132" s="2"/>
    </row>
    <row r="133" spans="5:18" x14ac:dyDescent="0.3">
      <c r="E133" s="4"/>
      <c r="M133" s="6"/>
      <c r="N133" s="8"/>
      <c r="O133" s="9"/>
      <c r="P133" s="10"/>
      <c r="Q133" s="2"/>
      <c r="R133" s="2"/>
    </row>
    <row r="134" spans="5:18" x14ac:dyDescent="0.3">
      <c r="E134" s="4"/>
      <c r="M134" s="6"/>
      <c r="N134" s="8"/>
      <c r="O134" s="9"/>
      <c r="P134" s="10"/>
      <c r="Q134" s="2"/>
      <c r="R134" s="2"/>
    </row>
    <row r="135" spans="5:18" x14ac:dyDescent="0.3">
      <c r="E135" s="4"/>
      <c r="M135" s="6"/>
      <c r="N135" s="8"/>
      <c r="O135" s="9"/>
      <c r="P135" s="10"/>
      <c r="Q135" s="2"/>
      <c r="R135" s="2"/>
    </row>
    <row r="136" spans="5:18" x14ac:dyDescent="0.3">
      <c r="E136" s="4"/>
      <c r="M136" s="6"/>
      <c r="N136" s="8"/>
      <c r="O136" s="9"/>
      <c r="P136" s="10"/>
      <c r="Q136" s="2"/>
      <c r="R136" s="2"/>
    </row>
    <row r="137" spans="5:18" x14ac:dyDescent="0.3">
      <c r="E137" s="4"/>
      <c r="M137" s="6"/>
      <c r="N137" s="8"/>
      <c r="O137" s="9"/>
      <c r="P137" s="10"/>
      <c r="Q137" s="2"/>
      <c r="R137" s="2"/>
    </row>
    <row r="138" spans="5:18" x14ac:dyDescent="0.3">
      <c r="E138" s="4"/>
      <c r="M138" s="6"/>
      <c r="N138" s="8"/>
      <c r="O138" s="9"/>
      <c r="P138" s="10"/>
      <c r="Q138" s="2"/>
      <c r="R138" s="2"/>
    </row>
    <row r="139" spans="5:18" x14ac:dyDescent="0.3">
      <c r="E139" s="4"/>
      <c r="M139" s="6"/>
      <c r="N139" s="8"/>
      <c r="O139" s="9"/>
      <c r="P139" s="10"/>
      <c r="Q139" s="2"/>
      <c r="R139" s="2"/>
    </row>
    <row r="140" spans="5:18" x14ac:dyDescent="0.3">
      <c r="E140" s="4"/>
      <c r="M140" s="6"/>
      <c r="N140" s="8"/>
      <c r="O140" s="9"/>
      <c r="P140" s="10"/>
      <c r="Q140" s="2"/>
      <c r="R140" s="2"/>
    </row>
    <row r="141" spans="5:18" x14ac:dyDescent="0.3">
      <c r="E141" s="4"/>
      <c r="M141" s="6"/>
      <c r="N141" s="8"/>
      <c r="O141" s="9"/>
      <c r="P141" s="10"/>
      <c r="Q141" s="2"/>
      <c r="R141" s="2"/>
    </row>
    <row r="142" spans="5:18" x14ac:dyDescent="0.3">
      <c r="E142" s="4"/>
      <c r="M142" s="6"/>
      <c r="N142" s="8"/>
      <c r="O142" s="9"/>
      <c r="P142" s="10"/>
      <c r="Q142" s="2"/>
      <c r="R142" s="2"/>
    </row>
    <row r="143" spans="5:18" x14ac:dyDescent="0.3">
      <c r="E143" s="4"/>
      <c r="M143" s="6"/>
      <c r="N143" s="8"/>
      <c r="O143" s="9"/>
      <c r="P143" s="10"/>
      <c r="Q143" s="2"/>
      <c r="R143" s="2"/>
    </row>
    <row r="144" spans="5:18" x14ac:dyDescent="0.3">
      <c r="E144" s="4"/>
      <c r="M144" s="6"/>
      <c r="N144" s="8"/>
      <c r="O144" s="9"/>
      <c r="P144" s="10"/>
      <c r="Q144" s="2"/>
      <c r="R144" s="2"/>
    </row>
    <row r="145" spans="5:18" x14ac:dyDescent="0.3">
      <c r="E145" s="4"/>
      <c r="M145" s="6"/>
      <c r="N145" s="8"/>
      <c r="O145" s="9"/>
      <c r="P145" s="10"/>
      <c r="Q145" s="2"/>
      <c r="R145" s="2"/>
    </row>
    <row r="146" spans="5:18" x14ac:dyDescent="0.3">
      <c r="E146" s="4"/>
      <c r="M146" s="6"/>
      <c r="N146" s="8"/>
      <c r="O146" s="9"/>
      <c r="P146" s="10"/>
      <c r="Q146" s="2"/>
      <c r="R146" s="2"/>
    </row>
    <row r="147" spans="5:18" x14ac:dyDescent="0.3">
      <c r="E147" s="4"/>
      <c r="M147" s="6"/>
      <c r="N147" s="8"/>
      <c r="O147" s="9"/>
      <c r="P147" s="10"/>
      <c r="Q147" s="2"/>
      <c r="R147" s="2"/>
    </row>
    <row r="148" spans="5:18" x14ac:dyDescent="0.3">
      <c r="E148" s="4"/>
      <c r="M148" s="6"/>
      <c r="N148" s="8"/>
      <c r="O148" s="9"/>
      <c r="P148" s="10"/>
      <c r="Q148" s="2"/>
      <c r="R148" s="2"/>
    </row>
    <row r="149" spans="5:18" x14ac:dyDescent="0.3">
      <c r="E149" s="4"/>
      <c r="M149" s="6"/>
      <c r="N149" s="8"/>
      <c r="O149" s="9"/>
      <c r="P149" s="10"/>
      <c r="Q149" s="2"/>
      <c r="R149" s="2"/>
    </row>
    <row r="150" spans="5:18" x14ac:dyDescent="0.3">
      <c r="E150" s="4"/>
      <c r="M150" s="6"/>
      <c r="N150" s="8"/>
      <c r="O150" s="9"/>
      <c r="P150" s="10"/>
      <c r="Q150" s="2"/>
      <c r="R150" s="2"/>
    </row>
    <row r="151" spans="5:18" x14ac:dyDescent="0.3">
      <c r="E151" s="4"/>
      <c r="M151" s="6"/>
      <c r="N151" s="8"/>
      <c r="O151" s="9"/>
      <c r="P151" s="10"/>
      <c r="Q151" s="2"/>
      <c r="R151" s="2"/>
    </row>
    <row r="152" spans="5:18" x14ac:dyDescent="0.3">
      <c r="E152" s="4"/>
      <c r="M152" s="6"/>
      <c r="N152" s="8"/>
      <c r="O152" s="9"/>
      <c r="P152" s="10"/>
      <c r="Q152" s="2"/>
      <c r="R152" s="2"/>
    </row>
    <row r="153" spans="5:18" x14ac:dyDescent="0.3">
      <c r="E153" s="4"/>
      <c r="M153" s="6"/>
      <c r="N153" s="8"/>
      <c r="O153" s="9"/>
      <c r="P153" s="10"/>
      <c r="Q153" s="2"/>
      <c r="R153" s="2"/>
    </row>
    <row r="154" spans="5:18" x14ac:dyDescent="0.3">
      <c r="E154" s="4"/>
      <c r="M154" s="6"/>
      <c r="N154" s="8"/>
      <c r="O154" s="9"/>
      <c r="P154" s="10"/>
      <c r="Q154" s="2"/>
      <c r="R154" s="2"/>
    </row>
    <row r="155" spans="5:18" x14ac:dyDescent="0.3">
      <c r="E155" s="4"/>
      <c r="M155" s="6"/>
      <c r="N155" s="8"/>
      <c r="O155" s="9"/>
      <c r="P155" s="10"/>
      <c r="Q155" s="2"/>
      <c r="R155" s="2"/>
    </row>
    <row r="156" spans="5:18" x14ac:dyDescent="0.3">
      <c r="E156" s="4"/>
      <c r="M156" s="6"/>
      <c r="N156" s="8"/>
      <c r="O156" s="9"/>
      <c r="P156" s="10"/>
      <c r="Q156" s="2"/>
      <c r="R156" s="2"/>
    </row>
    <row r="157" spans="5:18" x14ac:dyDescent="0.3">
      <c r="E157" s="4"/>
      <c r="M157" s="6"/>
      <c r="N157" s="8"/>
      <c r="O157" s="9"/>
      <c r="P157" s="10"/>
      <c r="Q157" s="2"/>
      <c r="R157" s="2"/>
    </row>
    <row r="158" spans="5:18" x14ac:dyDescent="0.3">
      <c r="E158" s="4"/>
      <c r="M158" s="6"/>
      <c r="N158" s="8"/>
      <c r="O158" s="9"/>
      <c r="P158" s="10"/>
      <c r="Q158" s="2"/>
      <c r="R158" s="2"/>
    </row>
    <row r="159" spans="5:18" x14ac:dyDescent="0.3">
      <c r="E159" s="4"/>
      <c r="M159" s="6"/>
      <c r="N159" s="8"/>
      <c r="O159" s="9"/>
      <c r="P159" s="10"/>
      <c r="Q159" s="2"/>
      <c r="R159" s="2"/>
    </row>
    <row r="160" spans="5:18" x14ac:dyDescent="0.3">
      <c r="E160" s="4"/>
      <c r="M160" s="6"/>
      <c r="N160" s="8"/>
      <c r="O160" s="9"/>
      <c r="P160" s="10"/>
      <c r="Q160" s="2"/>
      <c r="R160" s="2"/>
    </row>
    <row r="161" spans="5:18" x14ac:dyDescent="0.3">
      <c r="E161" s="4"/>
      <c r="M161" s="6"/>
      <c r="N161" s="8"/>
      <c r="O161" s="9"/>
      <c r="P161" s="10"/>
      <c r="Q161" s="2"/>
      <c r="R161" s="2"/>
    </row>
    <row r="162" spans="5:18" x14ac:dyDescent="0.3">
      <c r="E162" s="4"/>
      <c r="M162" s="6"/>
      <c r="N162" s="8"/>
      <c r="O162" s="9"/>
      <c r="P162" s="10"/>
      <c r="Q162" s="2"/>
      <c r="R162" s="2"/>
    </row>
    <row r="163" spans="5:18" x14ac:dyDescent="0.3">
      <c r="E163" s="4"/>
      <c r="M163" s="6"/>
      <c r="N163" s="8"/>
      <c r="O163" s="9"/>
      <c r="P163" s="10"/>
      <c r="Q163" s="2"/>
      <c r="R163" s="2"/>
    </row>
    <row r="164" spans="5:18" x14ac:dyDescent="0.3">
      <c r="E164" s="4"/>
      <c r="M164" s="6"/>
      <c r="N164" s="8"/>
      <c r="O164" s="9"/>
      <c r="P164" s="10"/>
      <c r="Q164" s="2"/>
      <c r="R164" s="2"/>
    </row>
    <row r="165" spans="5:18" x14ac:dyDescent="0.3">
      <c r="E165" s="4"/>
      <c r="M165" s="6"/>
      <c r="N165" s="8"/>
      <c r="O165" s="9"/>
      <c r="P165" s="10"/>
      <c r="Q165" s="2"/>
      <c r="R165" s="2"/>
    </row>
    <row r="166" spans="5:18" x14ac:dyDescent="0.3">
      <c r="E166" s="4"/>
      <c r="M166" s="6"/>
      <c r="N166" s="8"/>
      <c r="O166" s="9"/>
      <c r="P166" s="10"/>
      <c r="Q166" s="2"/>
      <c r="R166" s="2"/>
    </row>
    <row r="167" spans="5:18" x14ac:dyDescent="0.3">
      <c r="E167" s="4"/>
      <c r="M167" s="6"/>
      <c r="N167" s="8"/>
      <c r="O167" s="9"/>
      <c r="P167" s="10"/>
      <c r="Q167" s="2"/>
      <c r="R167" s="2"/>
    </row>
    <row r="168" spans="5:18" x14ac:dyDescent="0.3">
      <c r="E168" s="4"/>
      <c r="M168" s="6"/>
      <c r="N168" s="8"/>
      <c r="O168" s="9"/>
      <c r="P168" s="10"/>
      <c r="Q168" s="2"/>
      <c r="R168" s="2"/>
    </row>
    <row r="169" spans="5:18" x14ac:dyDescent="0.3">
      <c r="E169" s="4"/>
      <c r="M169" s="6"/>
      <c r="N169" s="8"/>
      <c r="O169" s="9"/>
      <c r="P169" s="10"/>
      <c r="Q169" s="2"/>
      <c r="R169" s="2"/>
    </row>
    <row r="170" spans="5:18" x14ac:dyDescent="0.3">
      <c r="E170" s="4"/>
      <c r="M170" s="6"/>
      <c r="N170" s="8"/>
      <c r="O170" s="9"/>
      <c r="P170" s="10"/>
      <c r="Q170" s="2"/>
      <c r="R170" s="2"/>
    </row>
    <row r="171" spans="5:18" x14ac:dyDescent="0.3">
      <c r="E171" s="4"/>
      <c r="M171" s="6"/>
      <c r="N171" s="8"/>
      <c r="O171" s="9"/>
      <c r="P171" s="10"/>
      <c r="Q171" s="2"/>
      <c r="R171" s="2"/>
    </row>
    <row r="172" spans="5:18" x14ac:dyDescent="0.3">
      <c r="E172" s="4"/>
      <c r="M172" s="6"/>
      <c r="N172" s="8"/>
      <c r="O172" s="9"/>
      <c r="P172" s="10"/>
      <c r="Q172" s="2"/>
      <c r="R172" s="2"/>
    </row>
    <row r="173" spans="5:18" x14ac:dyDescent="0.3">
      <c r="E173" s="4"/>
      <c r="M173" s="6"/>
      <c r="N173" s="8"/>
      <c r="O173" s="9"/>
      <c r="P173" s="10"/>
      <c r="Q173" s="2"/>
      <c r="R173" s="2"/>
    </row>
    <row r="174" spans="5:18" x14ac:dyDescent="0.3">
      <c r="E174" s="4"/>
      <c r="M174" s="6"/>
      <c r="N174" s="8"/>
      <c r="O174" s="9"/>
      <c r="P174" s="10"/>
      <c r="Q174" s="2"/>
      <c r="R174" s="2"/>
    </row>
    <row r="175" spans="5:18" x14ac:dyDescent="0.3">
      <c r="E175" s="4"/>
      <c r="M175" s="6"/>
      <c r="N175" s="8"/>
      <c r="O175" s="9"/>
      <c r="P175" s="10"/>
      <c r="Q175" s="2"/>
      <c r="R175" s="2"/>
    </row>
    <row r="176" spans="5:18" x14ac:dyDescent="0.3">
      <c r="E176" s="4"/>
      <c r="M176" s="6"/>
      <c r="N176" s="8"/>
      <c r="O176" s="9"/>
      <c r="P176" s="10"/>
      <c r="Q176" s="2"/>
      <c r="R176" s="2"/>
    </row>
    <row r="177" spans="5:18" x14ac:dyDescent="0.3">
      <c r="E177" s="4"/>
      <c r="M177" s="6"/>
      <c r="N177" s="8"/>
      <c r="O177" s="9"/>
      <c r="P177" s="10"/>
      <c r="Q177" s="2"/>
      <c r="R177" s="2"/>
    </row>
    <row r="178" spans="5:18" x14ac:dyDescent="0.3">
      <c r="E178" s="4"/>
      <c r="M178" s="6"/>
      <c r="N178" s="8"/>
      <c r="O178" s="9"/>
      <c r="P178" s="10"/>
      <c r="Q178" s="2"/>
      <c r="R178" s="2"/>
    </row>
    <row r="179" spans="5:18" x14ac:dyDescent="0.3">
      <c r="E179" s="4"/>
      <c r="M179" s="6"/>
      <c r="N179" s="8"/>
      <c r="O179" s="9"/>
      <c r="P179" s="10"/>
      <c r="Q179" s="2"/>
      <c r="R179" s="2"/>
    </row>
    <row r="180" spans="5:18" x14ac:dyDescent="0.3">
      <c r="E180" s="4"/>
      <c r="M180" s="6"/>
      <c r="N180" s="8"/>
      <c r="O180" s="9"/>
      <c r="P180" s="10"/>
      <c r="Q180" s="2"/>
      <c r="R180" s="2"/>
    </row>
    <row r="181" spans="5:18" x14ac:dyDescent="0.3">
      <c r="E181" s="4"/>
      <c r="M181" s="6"/>
      <c r="N181" s="8"/>
      <c r="O181" s="9"/>
      <c r="P181" s="10"/>
      <c r="Q181" s="2"/>
      <c r="R181" s="2"/>
    </row>
    <row r="182" spans="5:18" x14ac:dyDescent="0.3">
      <c r="E182" s="4"/>
      <c r="M182" s="6"/>
      <c r="N182" s="8"/>
      <c r="O182" s="9"/>
      <c r="P182" s="10"/>
      <c r="Q182" s="2"/>
      <c r="R182" s="2"/>
    </row>
    <row r="183" spans="5:18" x14ac:dyDescent="0.3">
      <c r="E183" s="4"/>
      <c r="M183" s="6"/>
      <c r="N183" s="8"/>
      <c r="O183" s="9"/>
      <c r="P183" s="10"/>
      <c r="Q183" s="2"/>
      <c r="R183" s="2"/>
    </row>
    <row r="184" spans="5:18" x14ac:dyDescent="0.3">
      <c r="E184" s="4"/>
      <c r="M184" s="6"/>
      <c r="N184" s="8"/>
      <c r="O184" s="9"/>
      <c r="P184" s="10"/>
      <c r="Q184" s="2"/>
      <c r="R184" s="2"/>
    </row>
    <row r="185" spans="5:18" x14ac:dyDescent="0.3">
      <c r="E185" s="4"/>
      <c r="M185" s="6"/>
      <c r="N185" s="8"/>
      <c r="O185" s="9"/>
      <c r="P185" s="10"/>
      <c r="Q185" s="2"/>
      <c r="R185" s="2"/>
    </row>
    <row r="186" spans="5:18" x14ac:dyDescent="0.3">
      <c r="E186" s="4"/>
      <c r="M186" s="6"/>
      <c r="N186" s="8"/>
      <c r="O186" s="9"/>
      <c r="P186" s="10"/>
      <c r="Q186" s="2"/>
      <c r="R186" s="2"/>
    </row>
    <row r="187" spans="5:18" x14ac:dyDescent="0.3">
      <c r="E187" s="4"/>
      <c r="M187" s="6"/>
      <c r="N187" s="8"/>
      <c r="O187" s="9"/>
      <c r="P187" s="10"/>
      <c r="Q187" s="2"/>
      <c r="R187" s="2"/>
    </row>
    <row r="188" spans="5:18" x14ac:dyDescent="0.3">
      <c r="E188" s="4"/>
      <c r="M188" s="6"/>
      <c r="N188" s="8"/>
      <c r="O188" s="9"/>
      <c r="P188" s="10"/>
      <c r="Q188" s="2"/>
      <c r="R188" s="2"/>
    </row>
    <row r="189" spans="5:18" x14ac:dyDescent="0.3">
      <c r="E189" s="4"/>
      <c r="M189" s="6"/>
      <c r="N189" s="8"/>
      <c r="O189" s="9"/>
      <c r="P189" s="10"/>
      <c r="Q189" s="2"/>
      <c r="R189" s="2"/>
    </row>
    <row r="190" spans="5:18" x14ac:dyDescent="0.3">
      <c r="E190" s="4"/>
      <c r="M190" s="6"/>
      <c r="N190" s="8"/>
      <c r="O190" s="9"/>
      <c r="P190" s="10"/>
      <c r="Q190" s="2"/>
      <c r="R190" s="2"/>
    </row>
    <row r="191" spans="5:18" x14ac:dyDescent="0.3">
      <c r="E191" s="4"/>
      <c r="M191" s="6"/>
      <c r="N191" s="8"/>
      <c r="O191" s="9"/>
      <c r="P191" s="10"/>
      <c r="Q191" s="2"/>
      <c r="R191" s="2"/>
    </row>
    <row r="192" spans="5:18" x14ac:dyDescent="0.3">
      <c r="E192" s="4"/>
      <c r="M192" s="6"/>
      <c r="N192" s="8"/>
      <c r="O192" s="9"/>
      <c r="P192" s="10"/>
      <c r="Q192" s="2"/>
      <c r="R192" s="2"/>
    </row>
    <row r="193" spans="5:18" x14ac:dyDescent="0.3">
      <c r="E193" s="4"/>
      <c r="M193" s="6"/>
      <c r="N193" s="8"/>
      <c r="O193" s="9"/>
      <c r="P193" s="10"/>
      <c r="Q193" s="2"/>
      <c r="R193" s="2"/>
    </row>
    <row r="194" spans="5:18" x14ac:dyDescent="0.3">
      <c r="E194" s="4"/>
      <c r="M194" s="6"/>
      <c r="N194" s="8"/>
      <c r="O194" s="9"/>
      <c r="P194" s="10"/>
      <c r="Q194" s="2"/>
      <c r="R194" s="2"/>
    </row>
    <row r="195" spans="5:18" x14ac:dyDescent="0.3">
      <c r="E195" s="4"/>
      <c r="M195" s="6"/>
      <c r="N195" s="8"/>
      <c r="O195" s="9"/>
      <c r="P195" s="10"/>
      <c r="Q195" s="2"/>
      <c r="R195" s="2"/>
    </row>
    <row r="196" spans="5:18" x14ac:dyDescent="0.3">
      <c r="E196" s="4"/>
      <c r="M196" s="6"/>
      <c r="N196" s="8"/>
      <c r="O196" s="9"/>
      <c r="P196" s="10"/>
      <c r="Q196" s="2"/>
      <c r="R196" s="2"/>
    </row>
    <row r="197" spans="5:18" x14ac:dyDescent="0.3">
      <c r="E197" s="4"/>
      <c r="M197" s="6"/>
      <c r="N197" s="8"/>
      <c r="O197" s="9"/>
      <c r="P197" s="10"/>
      <c r="Q197" s="2"/>
      <c r="R197" s="2"/>
    </row>
    <row r="198" spans="5:18" x14ac:dyDescent="0.3">
      <c r="E198" s="4"/>
      <c r="M198" s="6"/>
      <c r="N198" s="8"/>
      <c r="O198" s="9"/>
      <c r="P198" s="10"/>
      <c r="Q198" s="2"/>
      <c r="R198" s="2"/>
    </row>
    <row r="199" spans="5:18" x14ac:dyDescent="0.3">
      <c r="E199" s="4"/>
      <c r="M199" s="6"/>
      <c r="N199" s="8"/>
      <c r="O199" s="9"/>
      <c r="P199" s="10"/>
      <c r="Q199" s="2"/>
      <c r="R199" s="2"/>
    </row>
    <row r="200" spans="5:18" x14ac:dyDescent="0.3">
      <c r="E200" s="4"/>
      <c r="M200" s="6"/>
      <c r="N200" s="8"/>
      <c r="O200" s="9"/>
      <c r="P200" s="10"/>
      <c r="Q200" s="2"/>
      <c r="R200" s="2"/>
    </row>
    <row r="201" spans="5:18" x14ac:dyDescent="0.3">
      <c r="E201" s="4"/>
      <c r="M201" s="6"/>
      <c r="N201" s="8"/>
      <c r="O201" s="9"/>
      <c r="P201" s="10"/>
      <c r="Q201" s="2"/>
      <c r="R201" s="2"/>
    </row>
    <row r="202" spans="5:18" x14ac:dyDescent="0.3">
      <c r="E202" s="4"/>
      <c r="M202" s="6"/>
      <c r="N202" s="8"/>
      <c r="O202" s="9"/>
      <c r="P202" s="10"/>
      <c r="Q202" s="2"/>
      <c r="R202" s="2"/>
    </row>
    <row r="203" spans="5:18" x14ac:dyDescent="0.3">
      <c r="E203" s="4"/>
      <c r="M203" s="6"/>
      <c r="N203" s="8"/>
      <c r="O203" s="9"/>
      <c r="P203" s="10"/>
      <c r="Q203" s="2"/>
      <c r="R203" s="2"/>
    </row>
    <row r="204" spans="5:18" x14ac:dyDescent="0.3">
      <c r="E204" s="4"/>
      <c r="M204" s="6"/>
      <c r="N204" s="8"/>
      <c r="O204" s="9"/>
      <c r="P204" s="10"/>
      <c r="Q204" s="2"/>
      <c r="R204" s="2"/>
    </row>
    <row r="205" spans="5:18" x14ac:dyDescent="0.3">
      <c r="E205" s="4"/>
      <c r="M205" s="6"/>
      <c r="N205" s="8"/>
      <c r="O205" s="9"/>
      <c r="P205" s="10"/>
      <c r="Q205" s="2"/>
      <c r="R205" s="2"/>
    </row>
    <row r="206" spans="5:18" x14ac:dyDescent="0.3">
      <c r="E206" s="4"/>
      <c r="M206" s="6"/>
      <c r="N206" s="8"/>
      <c r="O206" s="9"/>
      <c r="P206" s="10"/>
      <c r="Q206" s="2"/>
      <c r="R206" s="2"/>
    </row>
    <row r="207" spans="5:18" x14ac:dyDescent="0.3">
      <c r="E207" s="4"/>
      <c r="M207" s="6"/>
      <c r="N207" s="8"/>
      <c r="O207" s="9"/>
      <c r="P207" s="10"/>
      <c r="Q207" s="2"/>
      <c r="R207" s="2"/>
    </row>
    <row r="208" spans="5:18" x14ac:dyDescent="0.3">
      <c r="E208" s="4"/>
      <c r="M208" s="6"/>
      <c r="N208" s="8"/>
      <c r="O208" s="9"/>
      <c r="P208" s="10"/>
      <c r="Q208" s="2"/>
      <c r="R208" s="2"/>
    </row>
    <row r="209" spans="5:18" x14ac:dyDescent="0.3">
      <c r="E209" s="4"/>
      <c r="M209" s="6"/>
      <c r="N209" s="8"/>
      <c r="O209" s="9"/>
      <c r="P209" s="10"/>
      <c r="Q209" s="2"/>
      <c r="R209" s="2"/>
    </row>
    <row r="210" spans="5:18" x14ac:dyDescent="0.3">
      <c r="E210" s="4"/>
      <c r="M210" s="6"/>
      <c r="N210" s="8"/>
      <c r="O210" s="9"/>
      <c r="P210" s="10"/>
      <c r="Q210" s="2"/>
      <c r="R210" s="2"/>
    </row>
    <row r="211" spans="5:18" x14ac:dyDescent="0.3">
      <c r="E211" s="4"/>
      <c r="M211" s="6"/>
      <c r="N211" s="8"/>
      <c r="O211" s="9"/>
      <c r="P211" s="10"/>
      <c r="Q211" s="2"/>
      <c r="R211" s="2"/>
    </row>
    <row r="212" spans="5:18" x14ac:dyDescent="0.3">
      <c r="E212" s="4"/>
      <c r="M212" s="6"/>
      <c r="N212" s="8"/>
      <c r="O212" s="9"/>
      <c r="P212" s="10"/>
      <c r="Q212" s="2"/>
      <c r="R212" s="2"/>
    </row>
    <row r="213" spans="5:18" x14ac:dyDescent="0.3">
      <c r="E213" s="4"/>
      <c r="M213" s="6"/>
      <c r="N213" s="8"/>
      <c r="O213" s="9"/>
      <c r="P213" s="10"/>
      <c r="Q213" s="2"/>
      <c r="R213" s="2"/>
    </row>
    <row r="214" spans="5:18" x14ac:dyDescent="0.3">
      <c r="E214" s="4"/>
      <c r="M214" s="6"/>
      <c r="N214" s="8"/>
      <c r="O214" s="9"/>
      <c r="P214" s="10"/>
      <c r="Q214" s="2"/>
      <c r="R214" s="2"/>
    </row>
    <row r="215" spans="5:18" x14ac:dyDescent="0.3">
      <c r="E215" s="4"/>
      <c r="M215" s="6"/>
      <c r="N215" s="8"/>
      <c r="O215" s="9"/>
      <c r="P215" s="10"/>
      <c r="Q215" s="2"/>
      <c r="R215" s="2"/>
    </row>
    <row r="216" spans="5:18" x14ac:dyDescent="0.3">
      <c r="E216" s="4"/>
      <c r="M216" s="6"/>
      <c r="N216" s="8"/>
      <c r="O216" s="9"/>
      <c r="P216" s="10"/>
      <c r="Q216" s="2"/>
      <c r="R216" s="2"/>
    </row>
    <row r="217" spans="5:18" x14ac:dyDescent="0.3">
      <c r="E217" s="4"/>
      <c r="M217" s="6"/>
      <c r="N217" s="8"/>
      <c r="O217" s="9"/>
      <c r="P217" s="10"/>
      <c r="Q217" s="2"/>
      <c r="R217" s="2"/>
    </row>
    <row r="218" spans="5:18" x14ac:dyDescent="0.3">
      <c r="E218" s="4"/>
      <c r="M218" s="6"/>
      <c r="N218" s="8"/>
      <c r="O218" s="9"/>
      <c r="P218" s="10"/>
      <c r="Q218" s="2"/>
      <c r="R218" s="2"/>
    </row>
    <row r="219" spans="5:18" x14ac:dyDescent="0.3">
      <c r="E219" s="4"/>
      <c r="M219" s="6"/>
      <c r="N219" s="8"/>
      <c r="O219" s="9"/>
      <c r="P219" s="10"/>
      <c r="Q219" s="2"/>
      <c r="R219" s="2"/>
    </row>
    <row r="220" spans="5:18" x14ac:dyDescent="0.3">
      <c r="E220" s="4"/>
      <c r="M220" s="6"/>
      <c r="N220" s="8"/>
      <c r="O220" s="9"/>
      <c r="P220" s="10"/>
      <c r="Q220" s="2"/>
      <c r="R220" s="2"/>
    </row>
    <row r="221" spans="5:18" x14ac:dyDescent="0.3">
      <c r="E221" s="4"/>
      <c r="M221" s="6"/>
      <c r="N221" s="8"/>
      <c r="O221" s="9"/>
      <c r="P221" s="10"/>
      <c r="Q221" s="2"/>
      <c r="R221" s="2"/>
    </row>
    <row r="222" spans="5:18" x14ac:dyDescent="0.3">
      <c r="E222" s="4"/>
      <c r="M222" s="6"/>
      <c r="N222" s="8"/>
      <c r="O222" s="9"/>
      <c r="P222" s="10"/>
      <c r="Q222" s="2"/>
      <c r="R222" s="2"/>
    </row>
    <row r="223" spans="5:18" x14ac:dyDescent="0.3">
      <c r="E223" s="4"/>
      <c r="M223" s="6"/>
      <c r="N223" s="8"/>
      <c r="O223" s="9"/>
      <c r="P223" s="10"/>
      <c r="Q223" s="2"/>
      <c r="R223" s="2"/>
    </row>
    <row r="224" spans="5:18" x14ac:dyDescent="0.3">
      <c r="E224" s="4"/>
      <c r="M224" s="6"/>
      <c r="N224" s="8"/>
      <c r="O224" s="9"/>
      <c r="P224" s="10"/>
      <c r="Q224" s="2"/>
      <c r="R224" s="2"/>
    </row>
    <row r="225" spans="5:18" x14ac:dyDescent="0.3">
      <c r="E225" s="4"/>
      <c r="M225" s="6"/>
      <c r="N225" s="8"/>
      <c r="O225" s="9"/>
      <c r="P225" s="10"/>
      <c r="Q225" s="2"/>
      <c r="R225" s="2"/>
    </row>
    <row r="226" spans="5:18" x14ac:dyDescent="0.3">
      <c r="E226" s="4"/>
      <c r="M226" s="6"/>
      <c r="N226" s="8"/>
      <c r="O226" s="9"/>
      <c r="P226" s="10"/>
      <c r="Q226" s="2"/>
      <c r="R226" s="2"/>
    </row>
    <row r="227" spans="5:18" x14ac:dyDescent="0.3">
      <c r="E227" s="4"/>
      <c r="M227" s="6"/>
      <c r="N227" s="8"/>
      <c r="O227" s="9"/>
      <c r="P227" s="10"/>
      <c r="Q227" s="2"/>
      <c r="R227" s="2"/>
    </row>
    <row r="228" spans="5:18" x14ac:dyDescent="0.3">
      <c r="E228" s="4"/>
      <c r="M228" s="6"/>
      <c r="N228" s="8"/>
      <c r="O228" s="9"/>
      <c r="P228" s="10"/>
      <c r="Q228" s="2"/>
      <c r="R228" s="2"/>
    </row>
    <row r="229" spans="5:18" x14ac:dyDescent="0.3">
      <c r="E229" s="4"/>
      <c r="M229" s="6"/>
      <c r="N229" s="8"/>
      <c r="O229" s="9"/>
      <c r="P229" s="10"/>
      <c r="Q229" s="2"/>
      <c r="R229" s="2"/>
    </row>
    <row r="230" spans="5:18" x14ac:dyDescent="0.3">
      <c r="E230" s="4"/>
      <c r="M230" s="6"/>
      <c r="N230" s="8"/>
      <c r="O230" s="9"/>
      <c r="P230" s="10"/>
      <c r="Q230" s="2"/>
      <c r="R230" s="2"/>
    </row>
    <row r="231" spans="5:18" x14ac:dyDescent="0.3">
      <c r="E231" s="4"/>
      <c r="M231" s="6"/>
      <c r="N231" s="8"/>
      <c r="O231" s="9"/>
      <c r="P231" s="10"/>
      <c r="Q231" s="2"/>
      <c r="R231" s="2"/>
    </row>
    <row r="232" spans="5:18" x14ac:dyDescent="0.3">
      <c r="E232" s="4"/>
      <c r="M232" s="6"/>
      <c r="N232" s="8"/>
      <c r="O232" s="9"/>
      <c r="P232" s="10"/>
      <c r="Q232" s="2"/>
      <c r="R232" s="2"/>
    </row>
    <row r="233" spans="5:18" x14ac:dyDescent="0.3">
      <c r="E233" s="4"/>
      <c r="M233" s="6"/>
      <c r="N233" s="8"/>
      <c r="O233" s="9"/>
      <c r="P233" s="10"/>
      <c r="Q233" s="2"/>
      <c r="R233" s="2"/>
    </row>
    <row r="234" spans="5:18" x14ac:dyDescent="0.3">
      <c r="E234" s="4"/>
      <c r="M234" s="6"/>
      <c r="N234" s="8"/>
      <c r="O234" s="9"/>
      <c r="P234" s="10"/>
      <c r="Q234" s="2"/>
      <c r="R234" s="2"/>
    </row>
    <row r="235" spans="5:18" x14ac:dyDescent="0.3">
      <c r="E235" s="4"/>
      <c r="M235" s="6"/>
      <c r="N235" s="8"/>
      <c r="O235" s="9"/>
      <c r="P235" s="10"/>
      <c r="Q235" s="2"/>
      <c r="R235" s="2"/>
    </row>
    <row r="236" spans="5:18" x14ac:dyDescent="0.3">
      <c r="E236" s="4"/>
      <c r="M236" s="6"/>
      <c r="N236" s="8"/>
      <c r="O236" s="9"/>
      <c r="P236" s="10"/>
      <c r="Q236" s="2"/>
      <c r="R236" s="2"/>
    </row>
    <row r="237" spans="5:18" x14ac:dyDescent="0.3">
      <c r="E237" s="4"/>
      <c r="M237" s="6"/>
      <c r="N237" s="8"/>
      <c r="O237" s="9"/>
      <c r="P237" s="10"/>
      <c r="Q237" s="2"/>
      <c r="R237" s="2"/>
    </row>
    <row r="238" spans="5:18" x14ac:dyDescent="0.3">
      <c r="E238" s="4"/>
      <c r="M238" s="6"/>
      <c r="N238" s="8"/>
      <c r="O238" s="9"/>
      <c r="P238" s="10"/>
      <c r="Q238" s="2"/>
      <c r="R238" s="2"/>
    </row>
    <row r="239" spans="5:18" x14ac:dyDescent="0.3">
      <c r="E239" s="4"/>
      <c r="M239" s="6"/>
      <c r="N239" s="8"/>
      <c r="O239" s="9"/>
      <c r="P239" s="10"/>
      <c r="Q239" s="2"/>
      <c r="R239" s="2"/>
    </row>
    <row r="240" spans="5:18" x14ac:dyDescent="0.3">
      <c r="E240" s="4"/>
      <c r="M240" s="6"/>
      <c r="N240" s="8"/>
      <c r="O240" s="9"/>
      <c r="P240" s="10"/>
      <c r="Q240" s="2"/>
      <c r="R240" s="2"/>
    </row>
    <row r="241" spans="5:18" x14ac:dyDescent="0.3">
      <c r="E241" s="4"/>
      <c r="M241" s="6"/>
      <c r="N241" s="8"/>
      <c r="O241" s="9"/>
      <c r="P241" s="10"/>
      <c r="Q241" s="2"/>
      <c r="R241" s="2"/>
    </row>
    <row r="242" spans="5:18" x14ac:dyDescent="0.3">
      <c r="E242" s="4"/>
      <c r="M242" s="6"/>
      <c r="N242" s="8"/>
      <c r="O242" s="9"/>
      <c r="P242" s="10"/>
      <c r="Q242" s="2"/>
      <c r="R242" s="2"/>
    </row>
    <row r="243" spans="5:18" x14ac:dyDescent="0.3">
      <c r="E243" s="4"/>
      <c r="M243" s="6"/>
      <c r="N243" s="8"/>
      <c r="O243" s="9"/>
      <c r="P243" s="10"/>
      <c r="Q243" s="2"/>
      <c r="R243" s="2"/>
    </row>
    <row r="244" spans="5:18" x14ac:dyDescent="0.3">
      <c r="E244" s="4"/>
      <c r="M244" s="6"/>
      <c r="N244" s="8"/>
      <c r="O244" s="9"/>
      <c r="P244" s="10"/>
      <c r="Q244" s="2"/>
      <c r="R244" s="2"/>
    </row>
    <row r="245" spans="5:18" x14ac:dyDescent="0.3">
      <c r="E245" s="4"/>
      <c r="M245" s="6"/>
      <c r="N245" s="8"/>
      <c r="O245" s="9"/>
      <c r="P245" s="10"/>
      <c r="Q245" s="2"/>
      <c r="R245" s="2"/>
    </row>
    <row r="246" spans="5:18" x14ac:dyDescent="0.3">
      <c r="E246" s="4"/>
      <c r="M246" s="6"/>
      <c r="N246" s="8"/>
      <c r="O246" s="9"/>
      <c r="P246" s="10"/>
      <c r="Q246" s="2"/>
      <c r="R246" s="2"/>
    </row>
    <row r="247" spans="5:18" x14ac:dyDescent="0.3">
      <c r="E247" s="4"/>
      <c r="M247" s="6"/>
      <c r="N247" s="8"/>
      <c r="O247" s="9"/>
      <c r="P247" s="10"/>
      <c r="Q247" s="2"/>
      <c r="R247" s="2"/>
    </row>
    <row r="248" spans="5:18" x14ac:dyDescent="0.3">
      <c r="E248" s="4"/>
      <c r="M248" s="6"/>
      <c r="N248" s="8"/>
      <c r="O248" s="9"/>
      <c r="P248" s="10"/>
      <c r="Q248" s="2"/>
      <c r="R248" s="2"/>
    </row>
    <row r="249" spans="5:18" x14ac:dyDescent="0.3">
      <c r="E249" s="4"/>
      <c r="M249" s="6"/>
      <c r="N249" s="8"/>
      <c r="O249" s="9"/>
      <c r="P249" s="10"/>
      <c r="Q249" s="2"/>
      <c r="R249" s="2"/>
    </row>
    <row r="250" spans="5:18" x14ac:dyDescent="0.3">
      <c r="E250" s="4"/>
      <c r="M250" s="6"/>
      <c r="N250" s="8"/>
      <c r="O250" s="9"/>
      <c r="P250" s="10"/>
      <c r="Q250" s="2"/>
      <c r="R250" s="2"/>
    </row>
    <row r="251" spans="5:18" x14ac:dyDescent="0.3">
      <c r="E251" s="4"/>
      <c r="M251" s="6"/>
      <c r="N251" s="8"/>
      <c r="O251" s="9"/>
      <c r="P251" s="10"/>
      <c r="Q251" s="2"/>
      <c r="R251" s="2"/>
    </row>
    <row r="252" spans="5:18" x14ac:dyDescent="0.3">
      <c r="E252" s="4"/>
      <c r="M252" s="6"/>
      <c r="N252" s="8"/>
      <c r="O252" s="9"/>
      <c r="P252" s="10"/>
      <c r="Q252" s="2"/>
      <c r="R252" s="2"/>
    </row>
    <row r="253" spans="5:18" x14ac:dyDescent="0.3">
      <c r="E253" s="4"/>
      <c r="M253" s="6"/>
      <c r="N253" s="8"/>
      <c r="O253" s="9"/>
      <c r="P253" s="10"/>
      <c r="Q253" s="2"/>
      <c r="R253" s="2"/>
    </row>
    <row r="254" spans="5:18" x14ac:dyDescent="0.3">
      <c r="E254" s="4"/>
      <c r="M254" s="6"/>
      <c r="N254" s="8"/>
      <c r="O254" s="9"/>
      <c r="P254" s="10"/>
      <c r="Q254" s="2"/>
      <c r="R254" s="2"/>
    </row>
    <row r="255" spans="5:18" x14ac:dyDescent="0.3">
      <c r="E255" s="4"/>
      <c r="M255" s="6"/>
      <c r="N255" s="8"/>
      <c r="O255" s="9"/>
      <c r="P255" s="10"/>
      <c r="Q255" s="2"/>
      <c r="R255" s="2"/>
    </row>
    <row r="256" spans="5:18" x14ac:dyDescent="0.3">
      <c r="E256" s="4"/>
      <c r="M256" s="6"/>
      <c r="N256" s="8"/>
      <c r="O256" s="9"/>
      <c r="P256" s="10"/>
      <c r="Q256" s="2"/>
      <c r="R256" s="2"/>
    </row>
    <row r="257" spans="5:18" x14ac:dyDescent="0.3">
      <c r="E257" s="4"/>
      <c r="M257" s="6"/>
      <c r="N257" s="8"/>
      <c r="O257" s="9"/>
      <c r="P257" s="10"/>
      <c r="Q257" s="2"/>
      <c r="R257" s="2"/>
    </row>
    <row r="258" spans="5:18" x14ac:dyDescent="0.3">
      <c r="E258" s="4"/>
      <c r="M258" s="6"/>
      <c r="N258" s="8"/>
      <c r="O258" s="9"/>
      <c r="P258" s="10"/>
      <c r="Q258" s="2"/>
      <c r="R258" s="2"/>
    </row>
    <row r="259" spans="5:18" x14ac:dyDescent="0.3">
      <c r="E259" s="4"/>
      <c r="M259" s="6"/>
      <c r="N259" s="8"/>
      <c r="O259" s="9"/>
      <c r="P259" s="10"/>
      <c r="Q259" s="2"/>
      <c r="R259" s="2"/>
    </row>
    <row r="260" spans="5:18" x14ac:dyDescent="0.3">
      <c r="E260" s="4"/>
      <c r="M260" s="6"/>
      <c r="N260" s="8"/>
      <c r="O260" s="9"/>
      <c r="P260" s="10"/>
      <c r="Q260" s="2"/>
      <c r="R260" s="2"/>
    </row>
    <row r="261" spans="5:18" x14ac:dyDescent="0.3">
      <c r="E261" s="4"/>
      <c r="M261" s="6"/>
      <c r="N261" s="8"/>
      <c r="O261" s="9"/>
      <c r="P261" s="10"/>
      <c r="Q261" s="2"/>
      <c r="R261" s="2"/>
    </row>
    <row r="262" spans="5:18" x14ac:dyDescent="0.3">
      <c r="E262" s="4"/>
      <c r="M262" s="6"/>
      <c r="N262" s="8"/>
      <c r="O262" s="9"/>
      <c r="P262" s="10"/>
      <c r="Q262" s="2"/>
      <c r="R262" s="2"/>
    </row>
    <row r="263" spans="5:18" x14ac:dyDescent="0.3">
      <c r="E263" s="4"/>
      <c r="M263" s="6"/>
      <c r="N263" s="8"/>
      <c r="O263" s="9"/>
      <c r="P263" s="10"/>
      <c r="Q263" s="2"/>
      <c r="R263" s="2"/>
    </row>
    <row r="264" spans="5:18" x14ac:dyDescent="0.3">
      <c r="E264" s="4"/>
      <c r="M264" s="6"/>
      <c r="N264" s="8"/>
      <c r="O264" s="9"/>
      <c r="P264" s="10"/>
      <c r="Q264" s="2"/>
      <c r="R264" s="2"/>
    </row>
    <row r="265" spans="5:18" x14ac:dyDescent="0.3">
      <c r="E265" s="4"/>
      <c r="M265" s="6"/>
      <c r="N265" s="8"/>
      <c r="O265" s="9"/>
      <c r="P265" s="10"/>
      <c r="Q265" s="2"/>
      <c r="R265" s="2"/>
    </row>
    <row r="266" spans="5:18" x14ac:dyDescent="0.3">
      <c r="E266" s="4"/>
      <c r="M266" s="6"/>
      <c r="N266" s="8"/>
      <c r="O266" s="9"/>
      <c r="P266" s="10"/>
      <c r="Q266" s="2"/>
      <c r="R266" s="2"/>
    </row>
    <row r="267" spans="5:18" x14ac:dyDescent="0.3">
      <c r="E267" s="4"/>
      <c r="M267" s="6"/>
      <c r="N267" s="8"/>
      <c r="O267" s="9"/>
      <c r="P267" s="10"/>
      <c r="Q267" s="2"/>
      <c r="R267" s="2"/>
    </row>
    <row r="268" spans="5:18" x14ac:dyDescent="0.3">
      <c r="E268" s="4"/>
      <c r="M268" s="6"/>
      <c r="N268" s="8"/>
      <c r="O268" s="9"/>
      <c r="P268" s="10"/>
      <c r="Q268" s="2"/>
      <c r="R268" s="2"/>
    </row>
    <row r="269" spans="5:18" x14ac:dyDescent="0.3">
      <c r="E269" s="4"/>
      <c r="M269" s="6"/>
      <c r="N269" s="8"/>
      <c r="O269" s="9"/>
      <c r="P269" s="10"/>
      <c r="Q269" s="2"/>
      <c r="R269" s="2"/>
    </row>
    <row r="270" spans="5:18" x14ac:dyDescent="0.3">
      <c r="E270" s="4"/>
      <c r="M270" s="6"/>
      <c r="N270" s="8"/>
      <c r="O270" s="9"/>
      <c r="P270" s="10"/>
      <c r="Q270" s="2"/>
      <c r="R270" s="2"/>
    </row>
    <row r="271" spans="5:18" x14ac:dyDescent="0.3">
      <c r="E271" s="4"/>
      <c r="M271" s="6"/>
      <c r="N271" s="8"/>
      <c r="O271" s="9"/>
      <c r="P271" s="10"/>
      <c r="Q271" s="2"/>
      <c r="R271" s="2"/>
    </row>
    <row r="272" spans="5:18" x14ac:dyDescent="0.3">
      <c r="E272" s="4"/>
      <c r="M272" s="6"/>
      <c r="N272" s="8"/>
      <c r="O272" s="9"/>
      <c r="P272" s="10"/>
      <c r="Q272" s="2"/>
      <c r="R272" s="2"/>
    </row>
    <row r="273" spans="5:18" x14ac:dyDescent="0.3">
      <c r="E273" s="4"/>
      <c r="M273" s="6"/>
      <c r="N273" s="8"/>
      <c r="O273" s="9"/>
      <c r="P273" s="10"/>
      <c r="Q273" s="2"/>
      <c r="R273" s="2"/>
    </row>
    <row r="274" spans="5:18" x14ac:dyDescent="0.3">
      <c r="E274" s="4"/>
      <c r="M274" s="6"/>
      <c r="N274" s="8"/>
      <c r="O274" s="9"/>
      <c r="P274" s="10"/>
      <c r="Q274" s="2"/>
      <c r="R274" s="2"/>
    </row>
    <row r="275" spans="5:18" x14ac:dyDescent="0.3">
      <c r="E275" s="4"/>
      <c r="M275" s="6"/>
      <c r="N275" s="8"/>
      <c r="O275" s="9"/>
      <c r="P275" s="10"/>
      <c r="Q275" s="2"/>
      <c r="R275" s="2"/>
    </row>
    <row r="276" spans="5:18" x14ac:dyDescent="0.3">
      <c r="E276" s="4"/>
      <c r="M276" s="6"/>
      <c r="N276" s="8"/>
      <c r="O276" s="9"/>
      <c r="P276" s="10"/>
      <c r="Q276" s="2"/>
      <c r="R276" s="2"/>
    </row>
    <row r="277" spans="5:18" x14ac:dyDescent="0.3">
      <c r="E277" s="4"/>
      <c r="M277" s="6"/>
      <c r="N277" s="8"/>
      <c r="O277" s="9"/>
      <c r="P277" s="10"/>
      <c r="Q277" s="2"/>
      <c r="R277" s="2"/>
    </row>
    <row r="278" spans="5:18" x14ac:dyDescent="0.3">
      <c r="E278" s="4"/>
      <c r="M278" s="6"/>
      <c r="N278" s="8"/>
      <c r="O278" s="9"/>
      <c r="P278" s="10"/>
      <c r="Q278" s="2"/>
      <c r="R278" s="2"/>
    </row>
    <row r="279" spans="5:18" x14ac:dyDescent="0.3">
      <c r="E279" s="4"/>
      <c r="M279" s="6"/>
      <c r="N279" s="8"/>
      <c r="O279" s="9"/>
      <c r="P279" s="10"/>
      <c r="Q279" s="2"/>
      <c r="R279" s="2"/>
    </row>
    <row r="280" spans="5:18" x14ac:dyDescent="0.3">
      <c r="E280" s="4"/>
      <c r="M280" s="6"/>
      <c r="N280" s="8"/>
      <c r="O280" s="9"/>
      <c r="P280" s="10"/>
      <c r="Q280" s="2"/>
      <c r="R280" s="2"/>
    </row>
    <row r="281" spans="5:18" x14ac:dyDescent="0.3">
      <c r="E281" s="4"/>
      <c r="M281" s="6"/>
      <c r="N281" s="8"/>
      <c r="O281" s="9"/>
      <c r="P281" s="10"/>
      <c r="Q281" s="2"/>
      <c r="R281" s="2"/>
    </row>
    <row r="282" spans="5:18" x14ac:dyDescent="0.3">
      <c r="E282" s="4"/>
      <c r="M282" s="6"/>
      <c r="N282" s="8"/>
      <c r="O282" s="9"/>
      <c r="P282" s="10"/>
      <c r="Q282" s="2"/>
      <c r="R282" s="2"/>
    </row>
    <row r="283" spans="5:18" x14ac:dyDescent="0.3">
      <c r="E283" s="4"/>
      <c r="M283" s="6"/>
      <c r="N283" s="8"/>
      <c r="O283" s="9"/>
      <c r="P283" s="10"/>
      <c r="Q283" s="2"/>
      <c r="R283" s="2"/>
    </row>
    <row r="284" spans="5:18" x14ac:dyDescent="0.3">
      <c r="E284" s="4"/>
      <c r="M284" s="6"/>
      <c r="N284" s="8"/>
      <c r="O284" s="9"/>
      <c r="P284" s="10"/>
      <c r="Q284" s="2"/>
      <c r="R284" s="2"/>
    </row>
    <row r="285" spans="5:18" x14ac:dyDescent="0.3">
      <c r="E285" s="4"/>
      <c r="M285" s="6"/>
      <c r="N285" s="8"/>
      <c r="O285" s="9"/>
      <c r="P285" s="10"/>
      <c r="Q285" s="2"/>
      <c r="R285" s="2"/>
    </row>
    <row r="286" spans="5:18" x14ac:dyDescent="0.3">
      <c r="E286" s="4"/>
      <c r="M286" s="6"/>
      <c r="N286" s="8"/>
      <c r="O286" s="9"/>
      <c r="P286" s="10"/>
      <c r="Q286" s="2"/>
      <c r="R286" s="2"/>
    </row>
    <row r="287" spans="5:18" x14ac:dyDescent="0.3">
      <c r="E287" s="4"/>
      <c r="M287" s="6"/>
      <c r="N287" s="8"/>
      <c r="O287" s="9"/>
      <c r="P287" s="10"/>
      <c r="Q287" s="2"/>
      <c r="R287" s="2"/>
    </row>
    <row r="288" spans="5:18" x14ac:dyDescent="0.3">
      <c r="E288" s="4"/>
      <c r="M288" s="6"/>
      <c r="N288" s="8"/>
      <c r="O288" s="9"/>
      <c r="P288" s="10"/>
      <c r="Q288" s="2"/>
      <c r="R288" s="2"/>
    </row>
    <row r="289" spans="5:18" x14ac:dyDescent="0.3">
      <c r="E289" s="4"/>
      <c r="M289" s="6"/>
      <c r="N289" s="8"/>
      <c r="O289" s="9"/>
      <c r="P289" s="10"/>
      <c r="Q289" s="2"/>
      <c r="R289" s="2"/>
    </row>
    <row r="290" spans="5:18" x14ac:dyDescent="0.3">
      <c r="E290" s="4"/>
      <c r="M290" s="6"/>
      <c r="N290" s="8"/>
      <c r="O290" s="9"/>
      <c r="P290" s="10"/>
      <c r="Q290" s="2"/>
      <c r="R290" s="2"/>
    </row>
    <row r="291" spans="5:18" x14ac:dyDescent="0.3">
      <c r="E291" s="4"/>
      <c r="M291" s="6"/>
      <c r="N291" s="8"/>
      <c r="O291" s="9"/>
      <c r="P291" s="10"/>
      <c r="Q291" s="2"/>
      <c r="R291" s="2"/>
    </row>
    <row r="292" spans="5:18" x14ac:dyDescent="0.3">
      <c r="E292" s="4"/>
      <c r="M292" s="6"/>
      <c r="N292" s="8"/>
      <c r="O292" s="9"/>
      <c r="P292" s="10"/>
      <c r="Q292" s="2"/>
      <c r="R292" s="2"/>
    </row>
    <row r="293" spans="5:18" x14ac:dyDescent="0.3">
      <c r="E293" s="4"/>
      <c r="M293" s="6"/>
      <c r="N293" s="8"/>
      <c r="O293" s="9"/>
      <c r="P293" s="10"/>
      <c r="Q293" s="2"/>
      <c r="R293" s="2"/>
    </row>
    <row r="294" spans="5:18" x14ac:dyDescent="0.3">
      <c r="E294" s="4"/>
      <c r="M294" s="6"/>
      <c r="N294" s="8"/>
      <c r="O294" s="9"/>
      <c r="P294" s="10"/>
      <c r="Q294" s="2"/>
      <c r="R294" s="2"/>
    </row>
    <row r="295" spans="5:18" x14ac:dyDescent="0.3">
      <c r="E295" s="4"/>
      <c r="M295" s="6"/>
      <c r="N295" s="8"/>
      <c r="O295" s="9"/>
      <c r="P295" s="10"/>
      <c r="Q295" s="2"/>
      <c r="R295" s="2"/>
    </row>
    <row r="296" spans="5:18" x14ac:dyDescent="0.3">
      <c r="E296" s="4"/>
      <c r="M296" s="6"/>
      <c r="N296" s="8"/>
      <c r="O296" s="9"/>
      <c r="P296" s="10"/>
      <c r="Q296" s="2"/>
      <c r="R296" s="2"/>
    </row>
    <row r="297" spans="5:18" x14ac:dyDescent="0.3">
      <c r="E297" s="4"/>
      <c r="M297" s="6"/>
      <c r="N297" s="8"/>
      <c r="O297" s="9"/>
      <c r="P297" s="10"/>
      <c r="Q297" s="2"/>
      <c r="R297" s="2"/>
    </row>
    <row r="298" spans="5:18" x14ac:dyDescent="0.3">
      <c r="E298" s="4"/>
      <c r="M298" s="6"/>
      <c r="N298" s="8"/>
      <c r="O298" s="9"/>
      <c r="P298" s="10"/>
      <c r="Q298" s="2"/>
      <c r="R298" s="2"/>
    </row>
    <row r="299" spans="5:18" x14ac:dyDescent="0.3">
      <c r="E299" s="4"/>
      <c r="M299" s="6"/>
      <c r="N299" s="8"/>
      <c r="O299" s="9"/>
      <c r="P299" s="10"/>
      <c r="Q299" s="2"/>
      <c r="R299" s="2"/>
    </row>
    <row r="300" spans="5:18" x14ac:dyDescent="0.3">
      <c r="E300" s="4"/>
      <c r="M300" s="6"/>
      <c r="N300" s="8"/>
      <c r="O300" s="9"/>
      <c r="P300" s="10"/>
      <c r="Q300" s="2"/>
      <c r="R300" s="2"/>
    </row>
    <row r="301" spans="5:18" x14ac:dyDescent="0.3">
      <c r="E301" s="4"/>
      <c r="M301" s="6"/>
      <c r="N301" s="8"/>
      <c r="O301" s="9"/>
      <c r="P301" s="10"/>
      <c r="Q301" s="2"/>
      <c r="R301" s="2"/>
    </row>
    <row r="302" spans="5:18" x14ac:dyDescent="0.3">
      <c r="E302" s="4"/>
      <c r="M302" s="6"/>
      <c r="N302" s="8"/>
      <c r="O302" s="9"/>
      <c r="P302" s="10"/>
      <c r="Q302" s="2"/>
      <c r="R302" s="2"/>
    </row>
    <row r="303" spans="5:18" x14ac:dyDescent="0.3">
      <c r="E303" s="4"/>
      <c r="M303" s="6"/>
      <c r="N303" s="8"/>
      <c r="O303" s="9"/>
      <c r="P303" s="10"/>
      <c r="Q303" s="2"/>
      <c r="R303" s="2"/>
    </row>
    <row r="304" spans="5:18" x14ac:dyDescent="0.3">
      <c r="E304" s="4"/>
      <c r="M304" s="6"/>
      <c r="N304" s="8"/>
      <c r="O304" s="9"/>
      <c r="P304" s="10"/>
      <c r="Q304" s="2"/>
      <c r="R304" s="2"/>
    </row>
    <row r="305" spans="5:18" x14ac:dyDescent="0.3">
      <c r="E305" s="4"/>
      <c r="M305" s="6"/>
      <c r="N305" s="8"/>
      <c r="O305" s="9"/>
      <c r="P305" s="10"/>
      <c r="Q305" s="2"/>
      <c r="R305" s="2"/>
    </row>
    <row r="306" spans="5:18" x14ac:dyDescent="0.3">
      <c r="E306" s="4"/>
      <c r="M306" s="6"/>
      <c r="N306" s="8"/>
      <c r="O306" s="9"/>
      <c r="P306" s="10"/>
      <c r="Q306" s="2"/>
      <c r="R306" s="2"/>
    </row>
    <row r="307" spans="5:18" x14ac:dyDescent="0.3">
      <c r="E307" s="4"/>
      <c r="M307" s="6"/>
      <c r="N307" s="8"/>
      <c r="O307" s="9"/>
      <c r="P307" s="10"/>
      <c r="Q307" s="2"/>
      <c r="R307" s="2"/>
    </row>
    <row r="308" spans="5:18" x14ac:dyDescent="0.3">
      <c r="E308" s="4"/>
      <c r="M308" s="6"/>
      <c r="N308" s="8"/>
      <c r="O308" s="9"/>
      <c r="P308" s="10"/>
      <c r="Q308" s="2"/>
      <c r="R308" s="2"/>
    </row>
    <row r="309" spans="5:18" x14ac:dyDescent="0.3">
      <c r="E309" s="4"/>
      <c r="M309" s="6"/>
      <c r="N309" s="8"/>
      <c r="O309" s="9"/>
      <c r="P309" s="10"/>
      <c r="Q309" s="2"/>
      <c r="R309" s="2"/>
    </row>
    <row r="310" spans="5:18" x14ac:dyDescent="0.3">
      <c r="E310" s="4"/>
      <c r="M310" s="6"/>
      <c r="N310" s="8"/>
      <c r="O310" s="9"/>
      <c r="P310" s="10"/>
      <c r="Q310" s="2"/>
      <c r="R310" s="2"/>
    </row>
    <row r="311" spans="5:18" x14ac:dyDescent="0.3">
      <c r="E311" s="4"/>
      <c r="M311" s="6"/>
      <c r="N311" s="8"/>
      <c r="O311" s="9"/>
      <c r="P311" s="10"/>
      <c r="Q311" s="2"/>
      <c r="R311" s="2"/>
    </row>
    <row r="312" spans="5:18" x14ac:dyDescent="0.3">
      <c r="E312" s="4"/>
      <c r="M312" s="6"/>
      <c r="N312" s="8"/>
      <c r="O312" s="9"/>
      <c r="P312" s="10"/>
      <c r="Q312" s="2"/>
      <c r="R312" s="2"/>
    </row>
    <row r="313" spans="5:18" x14ac:dyDescent="0.3">
      <c r="E313" s="4"/>
      <c r="M313" s="6"/>
      <c r="N313" s="8"/>
      <c r="O313" s="9"/>
      <c r="P313" s="10"/>
      <c r="Q313" s="2"/>
      <c r="R313" s="2"/>
    </row>
    <row r="314" spans="5:18" x14ac:dyDescent="0.3">
      <c r="E314" s="4"/>
      <c r="M314" s="6"/>
      <c r="N314" s="8"/>
      <c r="O314" s="9"/>
      <c r="P314" s="10"/>
      <c r="Q314" s="2"/>
      <c r="R314" s="2"/>
    </row>
    <row r="315" spans="5:18" x14ac:dyDescent="0.3">
      <c r="E315" s="4"/>
      <c r="M315" s="6"/>
      <c r="N315" s="8"/>
      <c r="O315" s="9"/>
      <c r="P315" s="10"/>
      <c r="Q315" s="2"/>
      <c r="R315" s="2"/>
    </row>
    <row r="316" spans="5:18" x14ac:dyDescent="0.3">
      <c r="E316" s="4"/>
      <c r="M316" s="6"/>
      <c r="N316" s="8"/>
      <c r="O316" s="9"/>
      <c r="P316" s="10"/>
      <c r="Q316" s="2"/>
      <c r="R316" s="2"/>
    </row>
    <row r="317" spans="5:18" x14ac:dyDescent="0.3">
      <c r="E317" s="4"/>
      <c r="M317" s="6"/>
      <c r="N317" s="8"/>
      <c r="O317" s="9"/>
      <c r="P317" s="10"/>
      <c r="Q317" s="2"/>
      <c r="R317" s="2"/>
    </row>
    <row r="318" spans="5:18" x14ac:dyDescent="0.3">
      <c r="E318" s="4"/>
      <c r="M318" s="6"/>
      <c r="N318" s="8"/>
      <c r="O318" s="9"/>
      <c r="P318" s="10"/>
      <c r="Q318" s="2"/>
      <c r="R318" s="2"/>
    </row>
    <row r="319" spans="5:18" x14ac:dyDescent="0.3">
      <c r="E319" s="4"/>
      <c r="M319" s="6"/>
      <c r="N319" s="8"/>
      <c r="O319" s="9"/>
      <c r="P319" s="10"/>
      <c r="Q319" s="2"/>
      <c r="R319" s="2"/>
    </row>
    <row r="320" spans="5:18" x14ac:dyDescent="0.3">
      <c r="E320" s="4"/>
      <c r="M320" s="6"/>
      <c r="N320" s="8"/>
      <c r="O320" s="9"/>
      <c r="P320" s="10"/>
      <c r="Q320" s="2"/>
      <c r="R320" s="2"/>
    </row>
    <row r="321" spans="5:18" x14ac:dyDescent="0.3">
      <c r="E321" s="4"/>
      <c r="M321" s="6"/>
      <c r="N321" s="8"/>
      <c r="O321" s="9"/>
      <c r="P321" s="10"/>
      <c r="Q321" s="2"/>
      <c r="R321" s="2"/>
    </row>
    <row r="322" spans="5:18" x14ac:dyDescent="0.3">
      <c r="E322" s="4"/>
      <c r="M322" s="6"/>
      <c r="N322" s="8"/>
      <c r="O322" s="9"/>
      <c r="P322" s="10"/>
      <c r="Q322" s="2"/>
      <c r="R322" s="2"/>
    </row>
    <row r="323" spans="5:18" x14ac:dyDescent="0.3">
      <c r="E323" s="4"/>
      <c r="M323" s="6"/>
      <c r="N323" s="8"/>
      <c r="O323" s="9"/>
      <c r="P323" s="10"/>
      <c r="Q323" s="2"/>
      <c r="R323" s="2"/>
    </row>
    <row r="324" spans="5:18" x14ac:dyDescent="0.3">
      <c r="E324" s="4"/>
      <c r="M324" s="6"/>
      <c r="N324" s="8"/>
      <c r="O324" s="9"/>
      <c r="P324" s="10"/>
      <c r="Q324" s="2"/>
      <c r="R324" s="2"/>
    </row>
    <row r="325" spans="5:18" x14ac:dyDescent="0.3">
      <c r="E325" s="4"/>
      <c r="M325" s="6"/>
      <c r="N325" s="8"/>
      <c r="O325" s="9"/>
      <c r="P325" s="10"/>
      <c r="Q325" s="2"/>
      <c r="R325" s="2"/>
    </row>
    <row r="326" spans="5:18" x14ac:dyDescent="0.3">
      <c r="E326" s="4"/>
      <c r="M326" s="6"/>
      <c r="N326" s="8"/>
      <c r="O326" s="9"/>
      <c r="P326" s="10"/>
      <c r="Q326" s="2"/>
      <c r="R326" s="2"/>
    </row>
    <row r="327" spans="5:18" x14ac:dyDescent="0.3">
      <c r="E327" s="4"/>
      <c r="M327" s="6"/>
      <c r="N327" s="8"/>
      <c r="O327" s="9"/>
      <c r="P327" s="10"/>
      <c r="Q327" s="2"/>
      <c r="R327" s="2"/>
    </row>
    <row r="328" spans="5:18" x14ac:dyDescent="0.3">
      <c r="E328" s="4"/>
      <c r="M328" s="6"/>
      <c r="N328" s="8"/>
      <c r="O328" s="9"/>
      <c r="P328" s="10"/>
      <c r="Q328" s="2"/>
      <c r="R328" s="2"/>
    </row>
    <row r="329" spans="5:18" x14ac:dyDescent="0.3">
      <c r="E329" s="4"/>
      <c r="M329" s="6"/>
      <c r="N329" s="8"/>
      <c r="O329" s="9"/>
      <c r="P329" s="10"/>
      <c r="Q329" s="2"/>
      <c r="R329" s="2"/>
    </row>
    <row r="330" spans="5:18" x14ac:dyDescent="0.3">
      <c r="E330" s="4"/>
      <c r="M330" s="6"/>
      <c r="N330" s="8"/>
      <c r="O330" s="9"/>
      <c r="P330" s="10"/>
      <c r="Q330" s="2"/>
      <c r="R330" s="2"/>
    </row>
    <row r="331" spans="5:18" x14ac:dyDescent="0.3">
      <c r="E331" s="4"/>
      <c r="M331" s="6"/>
      <c r="N331" s="8"/>
      <c r="O331" s="9"/>
      <c r="P331" s="10"/>
      <c r="Q331" s="2"/>
      <c r="R331" s="2"/>
    </row>
    <row r="332" spans="5:18" x14ac:dyDescent="0.3">
      <c r="E332" s="4"/>
      <c r="M332" s="6"/>
      <c r="N332" s="8"/>
      <c r="O332" s="9"/>
      <c r="P332" s="10"/>
      <c r="Q332" s="2"/>
      <c r="R332" s="2"/>
    </row>
    <row r="333" spans="5:18" x14ac:dyDescent="0.3">
      <c r="E333" s="4"/>
      <c r="M333" s="6"/>
      <c r="N333" s="8"/>
      <c r="O333" s="9"/>
      <c r="P333" s="10"/>
      <c r="Q333" s="2"/>
      <c r="R333" s="2"/>
    </row>
    <row r="334" spans="5:18" x14ac:dyDescent="0.3">
      <c r="E334" s="4"/>
      <c r="M334" s="6"/>
      <c r="N334" s="8"/>
      <c r="O334" s="9"/>
      <c r="P334" s="10"/>
      <c r="Q334" s="2"/>
      <c r="R334" s="2"/>
    </row>
    <row r="335" spans="5:18" x14ac:dyDescent="0.3">
      <c r="E335" s="4"/>
      <c r="M335" s="6"/>
      <c r="N335" s="8"/>
      <c r="O335" s="9"/>
      <c r="P335" s="10"/>
      <c r="Q335" s="2"/>
      <c r="R335" s="2"/>
    </row>
    <row r="336" spans="5:18" x14ac:dyDescent="0.3">
      <c r="E336" s="4"/>
      <c r="M336" s="6"/>
      <c r="N336" s="8"/>
      <c r="O336" s="9"/>
      <c r="P336" s="10"/>
      <c r="Q336" s="2"/>
      <c r="R336" s="2"/>
    </row>
    <row r="337" spans="5:18" x14ac:dyDescent="0.3">
      <c r="E337" s="4"/>
      <c r="M337" s="6"/>
      <c r="N337" s="8"/>
      <c r="O337" s="9"/>
      <c r="P337" s="10"/>
      <c r="Q337" s="2"/>
      <c r="R337" s="2"/>
    </row>
    <row r="338" spans="5:18" x14ac:dyDescent="0.3">
      <c r="E338" s="4"/>
      <c r="M338" s="6"/>
      <c r="N338" s="8"/>
      <c r="O338" s="9"/>
      <c r="P338" s="10"/>
      <c r="Q338" s="2"/>
      <c r="R338" s="2"/>
    </row>
    <row r="339" spans="5:18" x14ac:dyDescent="0.3">
      <c r="E339" s="4"/>
      <c r="M339" s="6"/>
      <c r="N339" s="8"/>
      <c r="O339" s="9"/>
      <c r="P339" s="10"/>
      <c r="Q339" s="2"/>
      <c r="R339" s="2"/>
    </row>
    <row r="340" spans="5:18" x14ac:dyDescent="0.3">
      <c r="E340" s="4"/>
      <c r="M340" s="6"/>
      <c r="N340" s="8"/>
      <c r="O340" s="9"/>
      <c r="P340" s="10"/>
      <c r="Q340" s="2"/>
      <c r="R340" s="2"/>
    </row>
    <row r="341" spans="5:18" x14ac:dyDescent="0.3">
      <c r="E341" s="4"/>
      <c r="M341" s="6"/>
      <c r="N341" s="8"/>
      <c r="O341" s="9"/>
      <c r="P341" s="10"/>
      <c r="Q341" s="2"/>
      <c r="R341" s="2"/>
    </row>
    <row r="342" spans="5:18" x14ac:dyDescent="0.3">
      <c r="E342" s="4"/>
      <c r="M342" s="6"/>
      <c r="N342" s="8"/>
      <c r="O342" s="9"/>
      <c r="P342" s="10"/>
      <c r="Q342" s="2"/>
      <c r="R342" s="2"/>
    </row>
    <row r="343" spans="5:18" x14ac:dyDescent="0.3">
      <c r="E343" s="4"/>
      <c r="M343" s="6"/>
      <c r="N343" s="8"/>
      <c r="O343" s="9"/>
      <c r="P343" s="10"/>
      <c r="Q343" s="2"/>
      <c r="R343" s="2"/>
    </row>
    <row r="344" spans="5:18" x14ac:dyDescent="0.3">
      <c r="E344" s="4"/>
      <c r="M344" s="6"/>
      <c r="N344" s="8"/>
      <c r="O344" s="9"/>
      <c r="P344" s="10"/>
      <c r="Q344" s="2"/>
      <c r="R344" s="2"/>
    </row>
    <row r="345" spans="5:18" x14ac:dyDescent="0.3">
      <c r="E345" s="4"/>
      <c r="M345" s="6"/>
      <c r="N345" s="8"/>
      <c r="O345" s="9"/>
      <c r="P345" s="10"/>
      <c r="Q345" s="2"/>
      <c r="R345" s="2"/>
    </row>
    <row r="346" spans="5:18" x14ac:dyDescent="0.3">
      <c r="E346" s="4"/>
      <c r="M346" s="6"/>
      <c r="N346" s="8"/>
      <c r="O346" s="9"/>
      <c r="P346" s="10"/>
      <c r="Q346" s="2"/>
      <c r="R346" s="2"/>
    </row>
    <row r="347" spans="5:18" x14ac:dyDescent="0.3">
      <c r="E347" s="4"/>
      <c r="M347" s="6"/>
      <c r="N347" s="8"/>
      <c r="O347" s="9"/>
      <c r="P347" s="10"/>
      <c r="Q347" s="2"/>
      <c r="R347" s="2"/>
    </row>
    <row r="348" spans="5:18" x14ac:dyDescent="0.3">
      <c r="E348" s="4"/>
      <c r="M348" s="6"/>
      <c r="N348" s="8"/>
      <c r="O348" s="9"/>
      <c r="P348" s="10"/>
      <c r="Q348" s="2"/>
      <c r="R348" s="2"/>
    </row>
    <row r="349" spans="5:18" x14ac:dyDescent="0.3">
      <c r="E349" s="4"/>
      <c r="M349" s="6"/>
      <c r="N349" s="8"/>
      <c r="O349" s="9"/>
      <c r="P349" s="10"/>
      <c r="Q349" s="2"/>
      <c r="R349" s="2"/>
    </row>
    <row r="350" spans="5:18" x14ac:dyDescent="0.3">
      <c r="E350" s="4"/>
      <c r="M350" s="6"/>
      <c r="N350" s="8"/>
      <c r="O350" s="9"/>
      <c r="P350" s="10"/>
      <c r="Q350" s="2"/>
      <c r="R350" s="2"/>
    </row>
    <row r="351" spans="5:18" x14ac:dyDescent="0.3">
      <c r="E351" s="4"/>
      <c r="M351" s="6"/>
      <c r="N351" s="8"/>
      <c r="O351" s="9"/>
      <c r="P351" s="10"/>
      <c r="Q351" s="2"/>
      <c r="R351" s="2"/>
    </row>
    <row r="352" spans="5:18" x14ac:dyDescent="0.3">
      <c r="E352" s="4"/>
      <c r="M352" s="6"/>
      <c r="N352" s="8"/>
      <c r="O352" s="9"/>
      <c r="P352" s="10"/>
      <c r="Q352" s="2"/>
      <c r="R352" s="2"/>
    </row>
    <row r="353" spans="5:18" x14ac:dyDescent="0.3">
      <c r="E353" s="4"/>
      <c r="M353" s="6"/>
      <c r="N353" s="8"/>
      <c r="O353" s="9"/>
      <c r="P353" s="10"/>
      <c r="Q353" s="2"/>
      <c r="R353" s="2"/>
    </row>
    <row r="354" spans="5:18" x14ac:dyDescent="0.3">
      <c r="E354" s="4"/>
      <c r="M354" s="6"/>
      <c r="N354" s="8"/>
      <c r="O354" s="9"/>
      <c r="P354" s="10"/>
      <c r="Q354" s="2"/>
      <c r="R354" s="2"/>
    </row>
    <row r="355" spans="5:18" x14ac:dyDescent="0.3">
      <c r="E355" s="4"/>
      <c r="M355" s="6"/>
      <c r="N355" s="8"/>
      <c r="O355" s="9"/>
      <c r="P355" s="10"/>
      <c r="Q355" s="2"/>
      <c r="R355" s="2"/>
    </row>
    <row r="356" spans="5:18" x14ac:dyDescent="0.3">
      <c r="E356" s="4"/>
      <c r="M356" s="6"/>
      <c r="N356" s="8"/>
      <c r="O356" s="9"/>
      <c r="P356" s="10"/>
      <c r="Q356" s="2"/>
      <c r="R356" s="2"/>
    </row>
    <row r="357" spans="5:18" x14ac:dyDescent="0.3">
      <c r="E357" s="4"/>
      <c r="M357" s="6"/>
      <c r="N357" s="8"/>
      <c r="O357" s="9"/>
      <c r="P357" s="10"/>
      <c r="Q357" s="2"/>
      <c r="R357" s="2"/>
    </row>
    <row r="358" spans="5:18" x14ac:dyDescent="0.3">
      <c r="E358" s="4"/>
      <c r="M358" s="6"/>
      <c r="N358" s="8"/>
      <c r="O358" s="9"/>
      <c r="P358" s="10"/>
      <c r="Q358" s="2"/>
      <c r="R358" s="2"/>
    </row>
    <row r="359" spans="5:18" x14ac:dyDescent="0.3">
      <c r="E359" s="4"/>
      <c r="M359" s="6"/>
      <c r="N359" s="8"/>
      <c r="O359" s="9"/>
      <c r="P359" s="10"/>
      <c r="Q359" s="2"/>
      <c r="R359" s="2"/>
    </row>
    <row r="360" spans="5:18" x14ac:dyDescent="0.3">
      <c r="E360" s="4"/>
      <c r="M360" s="6"/>
      <c r="N360" s="8"/>
      <c r="O360" s="9"/>
      <c r="P360" s="10"/>
      <c r="Q360" s="2"/>
      <c r="R360" s="2"/>
    </row>
    <row r="361" spans="5:18" x14ac:dyDescent="0.3">
      <c r="E361" s="4"/>
      <c r="M361" s="6"/>
      <c r="N361" s="8"/>
      <c r="O361" s="9"/>
      <c r="P361" s="10"/>
      <c r="Q361" s="2"/>
      <c r="R361" s="2"/>
    </row>
    <row r="362" spans="5:18" x14ac:dyDescent="0.3">
      <c r="E362" s="4"/>
      <c r="M362" s="6"/>
      <c r="N362" s="8"/>
      <c r="O362" s="9"/>
      <c r="P362" s="10"/>
      <c r="Q362" s="2"/>
      <c r="R362" s="2"/>
    </row>
    <row r="363" spans="5:18" x14ac:dyDescent="0.3">
      <c r="E363" s="4"/>
      <c r="M363" s="6"/>
      <c r="N363" s="8"/>
      <c r="O363" s="9"/>
      <c r="P363" s="10"/>
      <c r="Q363" s="2"/>
      <c r="R363" s="2"/>
    </row>
    <row r="364" spans="5:18" x14ac:dyDescent="0.3">
      <c r="E364" s="4"/>
      <c r="M364" s="6"/>
      <c r="N364" s="8"/>
      <c r="O364" s="9"/>
      <c r="P364" s="10"/>
      <c r="Q364" s="2"/>
      <c r="R364" s="2"/>
    </row>
    <row r="365" spans="5:18" x14ac:dyDescent="0.3">
      <c r="E365" s="4"/>
      <c r="M365" s="6"/>
      <c r="N365" s="8"/>
      <c r="O365" s="9"/>
      <c r="P365" s="10"/>
      <c r="Q365" s="2"/>
      <c r="R365" s="2"/>
    </row>
    <row r="366" spans="5:18" x14ac:dyDescent="0.3">
      <c r="E366" s="4"/>
      <c r="M366" s="6"/>
      <c r="N366" s="8"/>
      <c r="O366" s="9"/>
      <c r="P366" s="10"/>
      <c r="Q366" s="2"/>
      <c r="R366" s="2"/>
    </row>
    <row r="367" spans="5:18" x14ac:dyDescent="0.3">
      <c r="E367" s="4"/>
      <c r="M367" s="6"/>
      <c r="N367" s="8"/>
      <c r="O367" s="9"/>
      <c r="P367" s="10"/>
      <c r="Q367" s="2"/>
      <c r="R367" s="2"/>
    </row>
    <row r="368" spans="5:18" x14ac:dyDescent="0.3">
      <c r="E368" s="4"/>
      <c r="M368" s="6"/>
      <c r="N368" s="8"/>
      <c r="O368" s="9"/>
      <c r="P368" s="10"/>
      <c r="Q368" s="2"/>
      <c r="R368" s="2"/>
    </row>
    <row r="369" spans="5:18" x14ac:dyDescent="0.3">
      <c r="E369" s="4"/>
      <c r="M369" s="6"/>
      <c r="N369" s="8"/>
      <c r="O369" s="9"/>
      <c r="P369" s="10"/>
      <c r="Q369" s="2"/>
      <c r="R369" s="2"/>
    </row>
    <row r="370" spans="5:18" x14ac:dyDescent="0.3">
      <c r="E370" s="4"/>
      <c r="M370" s="6"/>
      <c r="N370" s="8"/>
      <c r="O370" s="9"/>
      <c r="P370" s="10"/>
      <c r="Q370" s="2"/>
      <c r="R370" s="2"/>
    </row>
    <row r="371" spans="5:18" x14ac:dyDescent="0.3">
      <c r="E371" s="4"/>
      <c r="M371" s="6"/>
      <c r="N371" s="8"/>
      <c r="O371" s="9"/>
      <c r="P371" s="10"/>
      <c r="Q371" s="2"/>
      <c r="R371" s="2"/>
    </row>
    <row r="372" spans="5:18" x14ac:dyDescent="0.3">
      <c r="E372" s="4"/>
      <c r="M372" s="6"/>
      <c r="N372" s="8"/>
      <c r="O372" s="9"/>
      <c r="P372" s="10"/>
      <c r="Q372" s="2"/>
      <c r="R372" s="2"/>
    </row>
    <row r="373" spans="5:18" x14ac:dyDescent="0.3">
      <c r="E373" s="4"/>
      <c r="M373" s="6"/>
      <c r="N373" s="8"/>
      <c r="O373" s="9"/>
      <c r="P373" s="10"/>
      <c r="Q373" s="2"/>
      <c r="R373" s="2"/>
    </row>
    <row r="374" spans="5:18" x14ac:dyDescent="0.3">
      <c r="E374" s="4"/>
      <c r="M374" s="6"/>
      <c r="N374" s="8"/>
      <c r="O374" s="9"/>
      <c r="P374" s="10"/>
      <c r="Q374" s="2"/>
      <c r="R374" s="2"/>
    </row>
    <row r="375" spans="5:18" x14ac:dyDescent="0.3">
      <c r="E375" s="4"/>
      <c r="M375" s="6"/>
      <c r="N375" s="8"/>
      <c r="O375" s="9"/>
      <c r="P375" s="10"/>
      <c r="Q375" s="2"/>
      <c r="R375" s="2"/>
    </row>
    <row r="376" spans="5:18" x14ac:dyDescent="0.3">
      <c r="E376" s="4"/>
      <c r="M376" s="6"/>
      <c r="N376" s="8"/>
      <c r="O376" s="9"/>
      <c r="P376" s="10"/>
      <c r="Q376" s="2"/>
      <c r="R376" s="2"/>
    </row>
    <row r="377" spans="5:18" x14ac:dyDescent="0.3">
      <c r="E377" s="4"/>
      <c r="M377" s="6"/>
      <c r="N377" s="8"/>
      <c r="O377" s="9"/>
      <c r="P377" s="10"/>
      <c r="Q377" s="2"/>
      <c r="R377" s="2"/>
    </row>
    <row r="378" spans="5:18" x14ac:dyDescent="0.3">
      <c r="E378" s="4"/>
      <c r="M378" s="6"/>
      <c r="N378" s="8"/>
      <c r="O378" s="9"/>
      <c r="P378" s="10"/>
      <c r="Q378" s="2"/>
      <c r="R378" s="2"/>
    </row>
    <row r="379" spans="5:18" x14ac:dyDescent="0.3">
      <c r="E379" s="4"/>
      <c r="M379" s="6"/>
      <c r="N379" s="8"/>
      <c r="O379" s="9"/>
      <c r="P379" s="10"/>
      <c r="Q379" s="2"/>
      <c r="R379" s="2"/>
    </row>
    <row r="380" spans="5:18" x14ac:dyDescent="0.3">
      <c r="E380" s="4"/>
      <c r="M380" s="6"/>
      <c r="N380" s="8"/>
      <c r="O380" s="9"/>
      <c r="P380" s="10"/>
      <c r="Q380" s="2"/>
      <c r="R380" s="2"/>
    </row>
    <row r="381" spans="5:18" x14ac:dyDescent="0.3">
      <c r="E381" s="4"/>
      <c r="M381" s="6"/>
      <c r="N381" s="8"/>
      <c r="O381" s="9"/>
      <c r="P381" s="10"/>
      <c r="Q381" s="2"/>
      <c r="R381" s="2"/>
    </row>
    <row r="382" spans="5:18" x14ac:dyDescent="0.3">
      <c r="E382" s="4"/>
      <c r="M382" s="6"/>
      <c r="N382" s="8"/>
      <c r="O382" s="9"/>
      <c r="P382" s="10"/>
      <c r="Q382" s="2"/>
      <c r="R382" s="2"/>
    </row>
    <row r="383" spans="5:18" x14ac:dyDescent="0.3">
      <c r="E383" s="4"/>
      <c r="M383" s="6"/>
      <c r="N383" s="8"/>
      <c r="O383" s="9"/>
      <c r="P383" s="10"/>
      <c r="Q383" s="2"/>
      <c r="R383" s="2"/>
    </row>
    <row r="384" spans="5:18" x14ac:dyDescent="0.3">
      <c r="E384" s="4"/>
      <c r="M384" s="6"/>
      <c r="N384" s="8"/>
      <c r="O384" s="9"/>
      <c r="P384" s="10"/>
      <c r="Q384" s="2"/>
      <c r="R384" s="2"/>
    </row>
    <row r="385" spans="5:18" x14ac:dyDescent="0.3">
      <c r="E385" s="4"/>
      <c r="M385" s="6"/>
      <c r="N385" s="8"/>
      <c r="O385" s="9"/>
      <c r="P385" s="10"/>
      <c r="Q385" s="2"/>
      <c r="R385" s="2"/>
    </row>
    <row r="386" spans="5:18" x14ac:dyDescent="0.3">
      <c r="E386" s="4"/>
      <c r="M386" s="6"/>
      <c r="N386" s="8"/>
      <c r="O386" s="9"/>
      <c r="P386" s="10"/>
      <c r="Q386" s="2"/>
      <c r="R386" s="2"/>
    </row>
    <row r="387" spans="5:18" x14ac:dyDescent="0.3">
      <c r="E387" s="4"/>
      <c r="M387" s="6"/>
      <c r="N387" s="8"/>
      <c r="O387" s="9"/>
      <c r="P387" s="10"/>
      <c r="Q387" s="2"/>
      <c r="R387" s="2"/>
    </row>
    <row r="388" spans="5:18" x14ac:dyDescent="0.3">
      <c r="E388" s="4"/>
      <c r="M388" s="6"/>
      <c r="N388" s="8"/>
      <c r="O388" s="9"/>
      <c r="P388" s="10"/>
      <c r="Q388" s="2"/>
      <c r="R388" s="2"/>
    </row>
    <row r="389" spans="5:18" x14ac:dyDescent="0.3">
      <c r="E389" s="4"/>
      <c r="M389" s="6"/>
      <c r="N389" s="8"/>
      <c r="O389" s="9"/>
      <c r="P389" s="10"/>
      <c r="Q389" s="2"/>
      <c r="R389" s="2"/>
    </row>
    <row r="390" spans="5:18" x14ac:dyDescent="0.3">
      <c r="E390" s="4"/>
      <c r="M390" s="6"/>
      <c r="N390" s="8"/>
      <c r="O390" s="9"/>
      <c r="P390" s="10"/>
      <c r="Q390" s="2"/>
      <c r="R390" s="2"/>
    </row>
    <row r="391" spans="5:18" x14ac:dyDescent="0.3">
      <c r="E391" s="4"/>
      <c r="M391" s="6"/>
      <c r="N391" s="8"/>
      <c r="O391" s="9"/>
      <c r="P391" s="10"/>
      <c r="Q391" s="2"/>
      <c r="R391" s="2"/>
    </row>
    <row r="392" spans="5:18" x14ac:dyDescent="0.3">
      <c r="E392" s="4"/>
      <c r="M392" s="6"/>
      <c r="N392" s="8"/>
      <c r="O392" s="9"/>
      <c r="P392" s="10"/>
      <c r="Q392" s="2"/>
      <c r="R392" s="2"/>
    </row>
    <row r="393" spans="5:18" x14ac:dyDescent="0.3">
      <c r="E393" s="4"/>
      <c r="M393" s="6"/>
      <c r="N393" s="8"/>
      <c r="O393" s="9"/>
      <c r="P393" s="10"/>
      <c r="Q393" s="2"/>
      <c r="R393" s="2"/>
    </row>
    <row r="394" spans="5:18" x14ac:dyDescent="0.3">
      <c r="E394" s="4"/>
      <c r="M394" s="6"/>
      <c r="N394" s="8"/>
      <c r="O394" s="9"/>
      <c r="P394" s="10"/>
      <c r="Q394" s="2"/>
      <c r="R394" s="2"/>
    </row>
    <row r="395" spans="5:18" x14ac:dyDescent="0.3">
      <c r="E395" s="4"/>
      <c r="M395" s="6"/>
      <c r="N395" s="8"/>
      <c r="O395" s="9"/>
      <c r="P395" s="10"/>
      <c r="Q395" s="2"/>
      <c r="R395" s="2"/>
    </row>
    <row r="396" spans="5:18" x14ac:dyDescent="0.3">
      <c r="E396" s="4"/>
      <c r="M396" s="6"/>
      <c r="N396" s="8"/>
      <c r="O396" s="9"/>
      <c r="P396" s="10"/>
      <c r="Q396" s="2"/>
      <c r="R396" s="2"/>
    </row>
    <row r="397" spans="5:18" x14ac:dyDescent="0.3">
      <c r="E397" s="4"/>
      <c r="M397" s="6"/>
      <c r="N397" s="8"/>
      <c r="O397" s="9"/>
      <c r="P397" s="10"/>
      <c r="Q397" s="2"/>
      <c r="R397" s="2"/>
    </row>
    <row r="398" spans="5:18" x14ac:dyDescent="0.3">
      <c r="E398" s="4"/>
      <c r="M398" s="6"/>
      <c r="N398" s="8"/>
      <c r="O398" s="9"/>
      <c r="P398" s="10"/>
      <c r="Q398" s="2"/>
      <c r="R398" s="2"/>
    </row>
    <row r="399" spans="5:18" x14ac:dyDescent="0.3">
      <c r="E399" s="4"/>
      <c r="M399" s="6"/>
      <c r="N399" s="8"/>
      <c r="O399" s="9"/>
      <c r="P399" s="10"/>
      <c r="Q399" s="2"/>
      <c r="R399" s="2"/>
    </row>
    <row r="400" spans="5:18" x14ac:dyDescent="0.3">
      <c r="E400" s="4"/>
      <c r="M400" s="6"/>
      <c r="N400" s="8"/>
      <c r="O400" s="9"/>
      <c r="P400" s="10"/>
      <c r="Q400" s="2"/>
      <c r="R400" s="2"/>
    </row>
    <row r="401" spans="5:18" x14ac:dyDescent="0.3">
      <c r="E401" s="4"/>
      <c r="M401" s="6"/>
      <c r="N401" s="8"/>
      <c r="O401" s="9"/>
      <c r="P401" s="10"/>
      <c r="Q401" s="2"/>
      <c r="R401" s="2"/>
    </row>
    <row r="402" spans="5:18" x14ac:dyDescent="0.3">
      <c r="E402" s="4"/>
      <c r="M402" s="6"/>
      <c r="N402" s="8"/>
      <c r="O402" s="9"/>
      <c r="P402" s="10"/>
      <c r="Q402" s="2"/>
      <c r="R402" s="2"/>
    </row>
    <row r="403" spans="5:18" x14ac:dyDescent="0.3">
      <c r="E403" s="4"/>
      <c r="M403" s="6"/>
      <c r="N403" s="8"/>
      <c r="O403" s="9"/>
      <c r="P403" s="10"/>
      <c r="Q403" s="2"/>
      <c r="R403" s="2"/>
    </row>
    <row r="404" spans="5:18" x14ac:dyDescent="0.3">
      <c r="E404" s="4"/>
      <c r="M404" s="6"/>
      <c r="N404" s="8"/>
      <c r="O404" s="9"/>
      <c r="P404" s="10"/>
      <c r="Q404" s="2"/>
      <c r="R404" s="2"/>
    </row>
    <row r="405" spans="5:18" x14ac:dyDescent="0.3">
      <c r="E405" s="4"/>
      <c r="M405" s="6"/>
      <c r="N405" s="8"/>
      <c r="O405" s="9"/>
      <c r="P405" s="10"/>
      <c r="Q405" s="2"/>
      <c r="R405" s="2"/>
    </row>
    <row r="406" spans="5:18" x14ac:dyDescent="0.3">
      <c r="E406" s="4"/>
      <c r="M406" s="6"/>
      <c r="N406" s="8"/>
      <c r="O406" s="9"/>
      <c r="P406" s="10"/>
      <c r="Q406" s="2"/>
      <c r="R406" s="2"/>
    </row>
    <row r="407" spans="5:18" x14ac:dyDescent="0.3">
      <c r="E407" s="4"/>
      <c r="M407" s="6"/>
      <c r="N407" s="8"/>
      <c r="O407" s="9"/>
      <c r="P407" s="10"/>
      <c r="Q407" s="2"/>
      <c r="R407" s="2"/>
    </row>
    <row r="408" spans="5:18" x14ac:dyDescent="0.3">
      <c r="E408" s="4"/>
      <c r="M408" s="6"/>
      <c r="N408" s="8"/>
      <c r="O408" s="9"/>
      <c r="P408" s="10"/>
      <c r="Q408" s="2"/>
      <c r="R408" s="2"/>
    </row>
    <row r="409" spans="5:18" x14ac:dyDescent="0.3">
      <c r="E409" s="4"/>
      <c r="M409" s="6"/>
      <c r="N409" s="8"/>
      <c r="O409" s="9"/>
      <c r="P409" s="10"/>
      <c r="Q409" s="2"/>
      <c r="R409" s="2"/>
    </row>
    <row r="410" spans="5:18" x14ac:dyDescent="0.3">
      <c r="E410" s="4"/>
      <c r="M410" s="6"/>
      <c r="N410" s="8"/>
      <c r="O410" s="9"/>
      <c r="P410" s="10"/>
      <c r="Q410" s="2"/>
      <c r="R410" s="2"/>
    </row>
    <row r="411" spans="5:18" x14ac:dyDescent="0.3">
      <c r="E411" s="4"/>
      <c r="M411" s="6"/>
      <c r="N411" s="8"/>
      <c r="O411" s="9"/>
      <c r="P411" s="10"/>
      <c r="Q411" s="2"/>
      <c r="R411" s="2"/>
    </row>
    <row r="412" spans="5:18" x14ac:dyDescent="0.3">
      <c r="E412" s="4"/>
      <c r="M412" s="6"/>
      <c r="N412" s="8"/>
      <c r="O412" s="9"/>
      <c r="P412" s="10"/>
      <c r="Q412" s="2"/>
      <c r="R412" s="2"/>
    </row>
    <row r="413" spans="5:18" x14ac:dyDescent="0.3">
      <c r="E413" s="4"/>
      <c r="M413" s="6"/>
      <c r="N413" s="8"/>
      <c r="O413" s="9"/>
      <c r="P413" s="10"/>
      <c r="Q413" s="2"/>
      <c r="R413" s="2"/>
    </row>
    <row r="414" spans="5:18" x14ac:dyDescent="0.3">
      <c r="E414" s="4"/>
      <c r="M414" s="6"/>
      <c r="N414" s="8"/>
      <c r="O414" s="9"/>
      <c r="P414" s="10"/>
      <c r="Q414" s="2"/>
      <c r="R414" s="2"/>
    </row>
    <row r="415" spans="5:18" x14ac:dyDescent="0.3">
      <c r="E415" s="4"/>
      <c r="M415" s="6"/>
      <c r="N415" s="8"/>
      <c r="O415" s="9"/>
      <c r="P415" s="10"/>
      <c r="Q415" s="2"/>
      <c r="R415" s="2"/>
    </row>
    <row r="416" spans="5:18" x14ac:dyDescent="0.3">
      <c r="E416" s="4"/>
      <c r="M416" s="6"/>
      <c r="N416" s="8"/>
      <c r="O416" s="9"/>
      <c r="P416" s="10"/>
      <c r="Q416" s="2"/>
      <c r="R416" s="2"/>
    </row>
    <row r="417" spans="5:18" x14ac:dyDescent="0.3">
      <c r="E417" s="4"/>
      <c r="M417" s="6"/>
      <c r="N417" s="8"/>
      <c r="O417" s="9"/>
      <c r="P417" s="10"/>
      <c r="Q417" s="2"/>
      <c r="R417" s="2"/>
    </row>
    <row r="418" spans="5:18" x14ac:dyDescent="0.3">
      <c r="E418" s="4"/>
      <c r="M418" s="6"/>
      <c r="N418" s="8"/>
      <c r="O418" s="9"/>
      <c r="P418" s="10"/>
      <c r="Q418" s="2"/>
      <c r="R418" s="2"/>
    </row>
    <row r="419" spans="5:18" x14ac:dyDescent="0.3">
      <c r="E419" s="4"/>
      <c r="M419" s="6"/>
      <c r="N419" s="8"/>
      <c r="O419" s="9"/>
      <c r="P419" s="10"/>
      <c r="Q419" s="2"/>
      <c r="R419" s="2"/>
    </row>
    <row r="420" spans="5:18" x14ac:dyDescent="0.3">
      <c r="E420" s="4"/>
      <c r="M420" s="6"/>
      <c r="N420" s="8"/>
      <c r="O420" s="9"/>
      <c r="P420" s="10"/>
      <c r="Q420" s="2"/>
      <c r="R420" s="2"/>
    </row>
    <row r="421" spans="5:18" x14ac:dyDescent="0.3">
      <c r="E421" s="4"/>
      <c r="M421" s="6"/>
      <c r="N421" s="8"/>
      <c r="O421" s="9"/>
      <c r="P421" s="10"/>
      <c r="Q421" s="2"/>
      <c r="R421" s="2"/>
    </row>
    <row r="422" spans="5:18" x14ac:dyDescent="0.3">
      <c r="E422" s="4"/>
      <c r="M422" s="6"/>
      <c r="N422" s="8"/>
      <c r="O422" s="9"/>
      <c r="P422" s="10"/>
      <c r="Q422" s="2"/>
      <c r="R422" s="2"/>
    </row>
    <row r="423" spans="5:18" x14ac:dyDescent="0.3">
      <c r="E423" s="4"/>
      <c r="M423" s="6"/>
      <c r="N423" s="8"/>
      <c r="O423" s="9"/>
      <c r="P423" s="10"/>
      <c r="Q423" s="2"/>
      <c r="R423" s="2"/>
    </row>
    <row r="424" spans="5:18" x14ac:dyDescent="0.3">
      <c r="E424" s="4"/>
      <c r="M424" s="6"/>
      <c r="N424" s="8"/>
      <c r="O424" s="9"/>
      <c r="P424" s="10"/>
      <c r="Q424" s="2"/>
      <c r="R424" s="2"/>
    </row>
    <row r="425" spans="5:18" x14ac:dyDescent="0.3">
      <c r="E425" s="4"/>
      <c r="M425" s="6"/>
      <c r="N425" s="8"/>
      <c r="O425" s="9"/>
      <c r="P425" s="10"/>
      <c r="Q425" s="2"/>
      <c r="R425" s="2"/>
    </row>
    <row r="426" spans="5:18" x14ac:dyDescent="0.3">
      <c r="E426" s="4"/>
      <c r="M426" s="6"/>
      <c r="N426" s="8"/>
      <c r="O426" s="9"/>
      <c r="P426" s="10"/>
      <c r="Q426" s="2"/>
      <c r="R426" s="2"/>
    </row>
    <row r="427" spans="5:18" x14ac:dyDescent="0.3">
      <c r="E427" s="4"/>
      <c r="M427" s="6"/>
      <c r="N427" s="8"/>
      <c r="O427" s="9"/>
      <c r="P427" s="10"/>
      <c r="Q427" s="2"/>
      <c r="R427" s="2"/>
    </row>
    <row r="428" spans="5:18" x14ac:dyDescent="0.3">
      <c r="E428" s="4"/>
      <c r="M428" s="6"/>
      <c r="N428" s="8"/>
      <c r="O428" s="9"/>
      <c r="P428" s="10"/>
      <c r="Q428" s="2"/>
      <c r="R428" s="2"/>
    </row>
    <row r="429" spans="5:18" x14ac:dyDescent="0.3">
      <c r="E429" s="4"/>
      <c r="M429" s="6"/>
      <c r="N429" s="8"/>
      <c r="O429" s="9"/>
      <c r="P429" s="10"/>
      <c r="Q429" s="2"/>
      <c r="R429" s="2"/>
    </row>
    <row r="430" spans="5:18" x14ac:dyDescent="0.3">
      <c r="E430" s="4"/>
      <c r="M430" s="6"/>
      <c r="N430" s="8"/>
      <c r="O430" s="9"/>
      <c r="P430" s="10"/>
      <c r="Q430" s="2"/>
      <c r="R430" s="2"/>
    </row>
    <row r="431" spans="5:18" x14ac:dyDescent="0.3">
      <c r="E431" s="4"/>
      <c r="M431" s="6"/>
      <c r="N431" s="8"/>
      <c r="O431" s="9"/>
      <c r="P431" s="10"/>
      <c r="Q431" s="2"/>
      <c r="R431" s="2"/>
    </row>
    <row r="432" spans="5:18" x14ac:dyDescent="0.3">
      <c r="E432" s="4"/>
      <c r="M432" s="6"/>
      <c r="N432" s="8"/>
      <c r="O432" s="9"/>
      <c r="P432" s="10"/>
      <c r="Q432" s="2"/>
      <c r="R432" s="2"/>
    </row>
    <row r="433" spans="5:18" x14ac:dyDescent="0.3">
      <c r="E433" s="4"/>
      <c r="M433" s="6"/>
      <c r="N433" s="8"/>
      <c r="O433" s="9"/>
      <c r="P433" s="10"/>
      <c r="Q433" s="2"/>
      <c r="R433" s="2"/>
    </row>
    <row r="434" spans="5:18" x14ac:dyDescent="0.3">
      <c r="E434" s="4"/>
      <c r="M434" s="6"/>
      <c r="N434" s="8"/>
      <c r="O434" s="9"/>
      <c r="P434" s="10"/>
      <c r="Q434" s="2"/>
      <c r="R434" s="2"/>
    </row>
    <row r="435" spans="5:18" x14ac:dyDescent="0.3">
      <c r="E435" s="4"/>
      <c r="M435" s="6"/>
      <c r="N435" s="8"/>
      <c r="O435" s="9"/>
      <c r="P435" s="10"/>
      <c r="Q435" s="2"/>
      <c r="R435" s="2"/>
    </row>
    <row r="436" spans="5:18" x14ac:dyDescent="0.3">
      <c r="E436" s="4"/>
      <c r="M436" s="6"/>
      <c r="N436" s="8"/>
      <c r="O436" s="9"/>
      <c r="P436" s="10"/>
      <c r="Q436" s="2"/>
      <c r="R436" s="2"/>
    </row>
    <row r="437" spans="5:18" x14ac:dyDescent="0.3">
      <c r="E437" s="4"/>
      <c r="M437" s="6"/>
      <c r="N437" s="8"/>
      <c r="O437" s="9"/>
      <c r="P437" s="10"/>
      <c r="Q437" s="2"/>
      <c r="R437" s="2"/>
    </row>
    <row r="438" spans="5:18" x14ac:dyDescent="0.3">
      <c r="E438" s="4"/>
      <c r="M438" s="6"/>
      <c r="N438" s="8"/>
      <c r="O438" s="9"/>
      <c r="P438" s="10"/>
      <c r="Q438" s="2"/>
      <c r="R438" s="2"/>
    </row>
    <row r="439" spans="5:18" x14ac:dyDescent="0.3">
      <c r="E439" s="4"/>
      <c r="M439" s="6"/>
      <c r="N439" s="8"/>
      <c r="O439" s="9"/>
      <c r="P439" s="10"/>
      <c r="Q439" s="2"/>
      <c r="R439" s="2"/>
    </row>
    <row r="440" spans="5:18" x14ac:dyDescent="0.3">
      <c r="E440" s="4"/>
      <c r="M440" s="6"/>
      <c r="N440" s="8"/>
      <c r="O440" s="9"/>
      <c r="P440" s="10"/>
      <c r="Q440" s="2"/>
      <c r="R440" s="2"/>
    </row>
    <row r="441" spans="5:18" x14ac:dyDescent="0.3">
      <c r="E441" s="4"/>
      <c r="M441" s="6"/>
      <c r="N441" s="8"/>
      <c r="O441" s="9"/>
      <c r="P441" s="10"/>
      <c r="Q441" s="2"/>
      <c r="R441" s="2"/>
    </row>
    <row r="442" spans="5:18" x14ac:dyDescent="0.3">
      <c r="E442" s="4"/>
      <c r="M442" s="6"/>
      <c r="N442" s="8"/>
      <c r="O442" s="9"/>
      <c r="P442" s="10"/>
      <c r="Q442" s="2"/>
      <c r="R442" s="2"/>
    </row>
    <row r="443" spans="5:18" x14ac:dyDescent="0.3">
      <c r="E443" s="4"/>
      <c r="M443" s="6"/>
      <c r="N443" s="8"/>
      <c r="O443" s="9"/>
      <c r="P443" s="10"/>
      <c r="Q443" s="2"/>
      <c r="R443" s="2"/>
    </row>
    <row r="444" spans="5:18" x14ac:dyDescent="0.3">
      <c r="E444" s="4"/>
      <c r="M444" s="6"/>
      <c r="N444" s="8"/>
      <c r="O444" s="9"/>
      <c r="P444" s="10"/>
      <c r="Q444" s="2"/>
      <c r="R444" s="2"/>
    </row>
    <row r="445" spans="5:18" x14ac:dyDescent="0.3">
      <c r="E445" s="4"/>
      <c r="M445" s="6"/>
      <c r="N445" s="8"/>
      <c r="O445" s="9"/>
      <c r="P445" s="10"/>
      <c r="Q445" s="2"/>
      <c r="R445" s="2"/>
    </row>
    <row r="446" spans="5:18" x14ac:dyDescent="0.3">
      <c r="E446" s="4"/>
      <c r="M446" s="6"/>
      <c r="N446" s="8"/>
      <c r="O446" s="9"/>
      <c r="P446" s="10"/>
      <c r="Q446" s="2"/>
      <c r="R446" s="2"/>
    </row>
    <row r="447" spans="5:18" x14ac:dyDescent="0.3">
      <c r="E447" s="4"/>
      <c r="M447" s="6"/>
      <c r="N447" s="8"/>
      <c r="O447" s="9"/>
      <c r="P447" s="10"/>
      <c r="Q447" s="2"/>
      <c r="R447" s="2"/>
    </row>
    <row r="448" spans="5:18" x14ac:dyDescent="0.3">
      <c r="E448" s="4"/>
      <c r="M448" s="6"/>
      <c r="N448" s="8"/>
      <c r="O448" s="9"/>
      <c r="P448" s="10"/>
      <c r="Q448" s="2"/>
      <c r="R448" s="2"/>
    </row>
    <row r="449" spans="5:18" x14ac:dyDescent="0.3">
      <c r="E449" s="4"/>
      <c r="M449" s="6"/>
      <c r="N449" s="8"/>
      <c r="O449" s="9"/>
      <c r="P449" s="10"/>
      <c r="Q449" s="2"/>
      <c r="R449" s="2"/>
    </row>
    <row r="450" spans="5:18" x14ac:dyDescent="0.3">
      <c r="E450" s="4"/>
      <c r="M450" s="6"/>
      <c r="N450" s="8"/>
      <c r="O450" s="9"/>
      <c r="P450" s="10"/>
      <c r="Q450" s="2"/>
      <c r="R450" s="2"/>
    </row>
    <row r="451" spans="5:18" x14ac:dyDescent="0.3">
      <c r="E451" s="4"/>
      <c r="M451" s="6"/>
      <c r="N451" s="8"/>
      <c r="O451" s="9"/>
      <c r="P451" s="10"/>
      <c r="Q451" s="2"/>
      <c r="R451" s="2"/>
    </row>
    <row r="452" spans="5:18" x14ac:dyDescent="0.3">
      <c r="E452" s="4"/>
      <c r="M452" s="6"/>
      <c r="N452" s="8"/>
      <c r="O452" s="9"/>
      <c r="P452" s="10"/>
      <c r="Q452" s="2"/>
      <c r="R452" s="2"/>
    </row>
    <row r="453" spans="5:18" x14ac:dyDescent="0.3">
      <c r="E453" s="4"/>
      <c r="M453" s="6"/>
      <c r="N453" s="8"/>
      <c r="O453" s="9"/>
      <c r="P453" s="10"/>
      <c r="Q453" s="2"/>
      <c r="R453" s="2"/>
    </row>
    <row r="454" spans="5:18" x14ac:dyDescent="0.3">
      <c r="E454" s="4"/>
      <c r="M454" s="6"/>
      <c r="N454" s="8"/>
      <c r="O454" s="9"/>
      <c r="P454" s="10"/>
      <c r="Q454" s="2"/>
      <c r="R454" s="2"/>
    </row>
    <row r="455" spans="5:18" x14ac:dyDescent="0.3">
      <c r="E455" s="4"/>
      <c r="M455" s="6"/>
      <c r="N455" s="8"/>
      <c r="O455" s="9"/>
      <c r="P455" s="10"/>
      <c r="Q455" s="2"/>
      <c r="R455" s="2"/>
    </row>
    <row r="456" spans="5:18" x14ac:dyDescent="0.3">
      <c r="E456" s="4"/>
      <c r="M456" s="6"/>
      <c r="N456" s="8"/>
      <c r="O456" s="9"/>
      <c r="P456" s="10"/>
      <c r="Q456" s="2"/>
      <c r="R456" s="2"/>
    </row>
    <row r="457" spans="5:18" x14ac:dyDescent="0.3">
      <c r="E457" s="4"/>
      <c r="M457" s="6"/>
      <c r="N457" s="8"/>
      <c r="O457" s="9"/>
      <c r="P457" s="10"/>
      <c r="Q457" s="2"/>
      <c r="R457" s="2"/>
    </row>
    <row r="458" spans="5:18" x14ac:dyDescent="0.3">
      <c r="E458" s="4"/>
      <c r="M458" s="6"/>
      <c r="N458" s="8"/>
      <c r="O458" s="9"/>
      <c r="P458" s="10"/>
      <c r="Q458" s="2"/>
      <c r="R458" s="2"/>
    </row>
    <row r="459" spans="5:18" x14ac:dyDescent="0.3">
      <c r="E459" s="4"/>
      <c r="M459" s="6"/>
      <c r="N459" s="8"/>
      <c r="O459" s="9"/>
      <c r="P459" s="10"/>
      <c r="Q459" s="2"/>
      <c r="R459" s="2"/>
    </row>
    <row r="460" spans="5:18" x14ac:dyDescent="0.3">
      <c r="E460" s="4"/>
      <c r="M460" s="6"/>
      <c r="N460" s="8"/>
      <c r="O460" s="9"/>
      <c r="P460" s="10"/>
      <c r="Q460" s="2"/>
      <c r="R460" s="2"/>
    </row>
    <row r="461" spans="5:18" x14ac:dyDescent="0.3">
      <c r="E461" s="4"/>
      <c r="M461" s="6"/>
      <c r="N461" s="8"/>
      <c r="O461" s="9"/>
      <c r="P461" s="10"/>
      <c r="Q461" s="2"/>
      <c r="R461" s="2"/>
    </row>
    <row r="462" spans="5:18" x14ac:dyDescent="0.3">
      <c r="E462" s="4"/>
      <c r="M462" s="6"/>
      <c r="N462" s="8"/>
      <c r="O462" s="9"/>
      <c r="P462" s="10"/>
      <c r="Q462" s="2"/>
      <c r="R462" s="2"/>
    </row>
    <row r="463" spans="5:18" x14ac:dyDescent="0.3">
      <c r="E463" s="4"/>
      <c r="M463" s="6"/>
      <c r="N463" s="8"/>
      <c r="O463" s="9"/>
      <c r="P463" s="10"/>
      <c r="Q463" s="2"/>
      <c r="R463" s="2"/>
    </row>
    <row r="464" spans="5:18" x14ac:dyDescent="0.3">
      <c r="E464" s="4"/>
      <c r="M464" s="6"/>
      <c r="N464" s="8"/>
      <c r="O464" s="9"/>
      <c r="P464" s="10"/>
      <c r="Q464" s="2"/>
      <c r="R464" s="2"/>
    </row>
    <row r="465" spans="5:18" x14ac:dyDescent="0.3">
      <c r="E465" s="4"/>
      <c r="M465" s="6"/>
      <c r="N465" s="8"/>
      <c r="O465" s="9"/>
      <c r="P465" s="10"/>
      <c r="Q465" s="2"/>
      <c r="R465" s="2"/>
    </row>
    <row r="466" spans="5:18" x14ac:dyDescent="0.3">
      <c r="E466" s="4"/>
      <c r="M466" s="6"/>
      <c r="N466" s="8"/>
      <c r="O466" s="9"/>
      <c r="P466" s="10"/>
      <c r="Q466" s="2"/>
      <c r="R466" s="2"/>
    </row>
    <row r="467" spans="5:18" x14ac:dyDescent="0.3">
      <c r="E467" s="4"/>
      <c r="M467" s="6"/>
      <c r="N467" s="8"/>
      <c r="O467" s="9"/>
      <c r="P467" s="10"/>
      <c r="Q467" s="2"/>
      <c r="R467" s="2"/>
    </row>
    <row r="468" spans="5:18" x14ac:dyDescent="0.3">
      <c r="E468" s="4"/>
      <c r="M468" s="6"/>
      <c r="N468" s="8"/>
      <c r="O468" s="9"/>
      <c r="P468" s="10"/>
      <c r="Q468" s="2"/>
      <c r="R468" s="2"/>
    </row>
    <row r="469" spans="5:18" x14ac:dyDescent="0.3">
      <c r="E469" s="4"/>
      <c r="M469" s="6"/>
      <c r="N469" s="8"/>
      <c r="O469" s="9"/>
      <c r="P469" s="10"/>
      <c r="Q469" s="2"/>
      <c r="R469" s="2"/>
    </row>
    <row r="470" spans="5:18" x14ac:dyDescent="0.3">
      <c r="E470" s="4"/>
      <c r="M470" s="6"/>
      <c r="N470" s="8"/>
      <c r="O470" s="9"/>
      <c r="P470" s="10"/>
      <c r="Q470" s="2"/>
      <c r="R470" s="2"/>
    </row>
    <row r="471" spans="5:18" x14ac:dyDescent="0.3">
      <c r="E471" s="4"/>
      <c r="M471" s="6"/>
      <c r="N471" s="8"/>
      <c r="O471" s="9"/>
      <c r="P471" s="10"/>
      <c r="Q471" s="2"/>
      <c r="R471" s="2"/>
    </row>
    <row r="472" spans="5:18" x14ac:dyDescent="0.3">
      <c r="E472" s="4"/>
      <c r="M472" s="6"/>
      <c r="N472" s="8"/>
      <c r="O472" s="9"/>
      <c r="P472" s="10"/>
      <c r="Q472" s="2"/>
      <c r="R472" s="2"/>
    </row>
    <row r="473" spans="5:18" x14ac:dyDescent="0.3">
      <c r="E473" s="4"/>
      <c r="M473" s="6"/>
      <c r="N473" s="8"/>
      <c r="O473" s="9"/>
      <c r="P473" s="10"/>
      <c r="Q473" s="2"/>
      <c r="R473" s="2"/>
    </row>
    <row r="474" spans="5:18" x14ac:dyDescent="0.3">
      <c r="E474" s="4"/>
      <c r="M474" s="6"/>
      <c r="N474" s="8"/>
      <c r="O474" s="9"/>
      <c r="P474" s="10"/>
      <c r="Q474" s="2"/>
      <c r="R474" s="2"/>
    </row>
    <row r="475" spans="5:18" x14ac:dyDescent="0.3">
      <c r="E475" s="4"/>
      <c r="M475" s="6"/>
      <c r="N475" s="8"/>
      <c r="O475" s="9"/>
      <c r="P475" s="10"/>
      <c r="Q475" s="2"/>
      <c r="R475" s="2"/>
    </row>
    <row r="476" spans="5:18" x14ac:dyDescent="0.3">
      <c r="E476" s="4"/>
      <c r="M476" s="6"/>
      <c r="N476" s="8"/>
      <c r="O476" s="9"/>
      <c r="P476" s="10"/>
      <c r="Q476" s="2"/>
      <c r="R476" s="2"/>
    </row>
    <row r="477" spans="5:18" x14ac:dyDescent="0.3">
      <c r="E477" s="4"/>
      <c r="M477" s="6"/>
      <c r="N477" s="8"/>
      <c r="O477" s="9"/>
      <c r="P477" s="10"/>
      <c r="Q477" s="2"/>
      <c r="R477" s="2"/>
    </row>
    <row r="478" spans="5:18" x14ac:dyDescent="0.3">
      <c r="E478" s="4"/>
      <c r="M478" s="6"/>
      <c r="N478" s="8"/>
      <c r="O478" s="9"/>
      <c r="P478" s="10"/>
      <c r="Q478" s="2"/>
      <c r="R478" s="2"/>
    </row>
    <row r="479" spans="5:18" x14ac:dyDescent="0.3">
      <c r="E479" s="4"/>
      <c r="M479" s="6"/>
      <c r="N479" s="8"/>
      <c r="O479" s="9"/>
      <c r="P479" s="10"/>
      <c r="Q479" s="2"/>
      <c r="R479" s="2"/>
    </row>
    <row r="480" spans="5:18" x14ac:dyDescent="0.3">
      <c r="E480" s="4"/>
      <c r="M480" s="6"/>
      <c r="N480" s="8"/>
      <c r="O480" s="9"/>
      <c r="P480" s="10"/>
      <c r="Q480" s="2"/>
      <c r="R480" s="2"/>
    </row>
    <row r="481" spans="5:18" x14ac:dyDescent="0.3">
      <c r="E481" s="4"/>
      <c r="M481" s="6"/>
      <c r="N481" s="8"/>
      <c r="O481" s="9"/>
      <c r="P481" s="10"/>
      <c r="Q481" s="2"/>
      <c r="R481" s="2"/>
    </row>
    <row r="482" spans="5:18" x14ac:dyDescent="0.3">
      <c r="E482" s="4"/>
      <c r="M482" s="6"/>
      <c r="N482" s="8"/>
      <c r="O482" s="9"/>
      <c r="P482" s="10"/>
      <c r="Q482" s="2"/>
      <c r="R482" s="2"/>
    </row>
    <row r="483" spans="5:18" x14ac:dyDescent="0.3">
      <c r="E483" s="4"/>
      <c r="M483" s="6"/>
      <c r="N483" s="8"/>
      <c r="O483" s="9"/>
      <c r="P483" s="10"/>
      <c r="Q483" s="2"/>
      <c r="R483" s="2"/>
    </row>
    <row r="484" spans="5:18" x14ac:dyDescent="0.3">
      <c r="E484" s="4"/>
      <c r="M484" s="6"/>
      <c r="N484" s="8"/>
      <c r="O484" s="9"/>
      <c r="P484" s="10"/>
      <c r="Q484" s="2"/>
      <c r="R484" s="2"/>
    </row>
    <row r="485" spans="5:18" x14ac:dyDescent="0.3">
      <c r="E485" s="4"/>
      <c r="M485" s="6"/>
      <c r="N485" s="8"/>
      <c r="O485" s="9"/>
      <c r="P485" s="10"/>
      <c r="Q485" s="2"/>
      <c r="R485" s="2"/>
    </row>
    <row r="486" spans="5:18" x14ac:dyDescent="0.3">
      <c r="E486" s="4"/>
      <c r="M486" s="6"/>
      <c r="N486" s="8"/>
      <c r="O486" s="9"/>
      <c r="P486" s="10"/>
      <c r="Q486" s="2"/>
      <c r="R486" s="2"/>
    </row>
    <row r="487" spans="5:18" x14ac:dyDescent="0.3">
      <c r="E487" s="4"/>
      <c r="M487" s="6"/>
      <c r="N487" s="8"/>
      <c r="O487" s="9"/>
      <c r="P487" s="10"/>
      <c r="Q487" s="2"/>
      <c r="R487" s="2"/>
    </row>
    <row r="488" spans="5:18" x14ac:dyDescent="0.3">
      <c r="E488" s="4"/>
      <c r="M488" s="6"/>
      <c r="N488" s="8"/>
      <c r="O488" s="9"/>
      <c r="P488" s="10"/>
      <c r="Q488" s="2"/>
      <c r="R488" s="2"/>
    </row>
    <row r="489" spans="5:18" x14ac:dyDescent="0.3">
      <c r="E489" s="4"/>
      <c r="M489" s="6"/>
      <c r="N489" s="8"/>
      <c r="O489" s="9"/>
      <c r="P489" s="10"/>
      <c r="Q489" s="2"/>
      <c r="R489" s="2"/>
    </row>
    <row r="490" spans="5:18" x14ac:dyDescent="0.3">
      <c r="E490" s="4"/>
      <c r="M490" s="6"/>
      <c r="N490" s="8"/>
      <c r="O490" s="9"/>
      <c r="P490" s="10"/>
      <c r="Q490" s="2"/>
      <c r="R490" s="2"/>
    </row>
    <row r="491" spans="5:18" x14ac:dyDescent="0.3">
      <c r="E491" s="4"/>
      <c r="M491" s="6"/>
      <c r="N491" s="8"/>
      <c r="O491" s="9"/>
      <c r="P491" s="10"/>
      <c r="Q491" s="2"/>
      <c r="R491" s="2"/>
    </row>
    <row r="492" spans="5:18" x14ac:dyDescent="0.3">
      <c r="E492" s="4"/>
      <c r="M492" s="6"/>
      <c r="N492" s="8"/>
      <c r="O492" s="9"/>
      <c r="P492" s="10"/>
      <c r="Q492" s="2"/>
      <c r="R492" s="2"/>
    </row>
    <row r="493" spans="5:18" x14ac:dyDescent="0.3">
      <c r="E493" s="4"/>
      <c r="M493" s="6"/>
      <c r="N493" s="8"/>
      <c r="O493" s="9"/>
      <c r="P493" s="10"/>
      <c r="Q493" s="2"/>
      <c r="R493" s="2"/>
    </row>
    <row r="494" spans="5:18" x14ac:dyDescent="0.3">
      <c r="E494" s="4"/>
      <c r="M494" s="6"/>
      <c r="N494" s="8"/>
      <c r="O494" s="9"/>
      <c r="P494" s="10"/>
      <c r="Q494" s="2"/>
      <c r="R494" s="2"/>
    </row>
    <row r="495" spans="5:18" x14ac:dyDescent="0.3">
      <c r="E495" s="4"/>
      <c r="M495" s="6"/>
      <c r="N495" s="8"/>
      <c r="O495" s="9"/>
      <c r="P495" s="10"/>
      <c r="Q495" s="2"/>
      <c r="R495" s="2"/>
    </row>
    <row r="496" spans="5:18" x14ac:dyDescent="0.3">
      <c r="E496" s="4"/>
      <c r="M496" s="6"/>
      <c r="N496" s="8"/>
      <c r="O496" s="9"/>
      <c r="P496" s="10"/>
      <c r="Q496" s="2"/>
      <c r="R496" s="2"/>
    </row>
    <row r="497" spans="5:18" x14ac:dyDescent="0.3">
      <c r="E497" s="4"/>
      <c r="M497" s="6"/>
      <c r="N497" s="8"/>
      <c r="O497" s="9"/>
      <c r="P497" s="10"/>
      <c r="Q497" s="2"/>
      <c r="R497" s="2"/>
    </row>
    <row r="498" spans="5:18" x14ac:dyDescent="0.3">
      <c r="E498" s="4"/>
      <c r="M498" s="6"/>
      <c r="N498" s="8"/>
      <c r="O498" s="9"/>
      <c r="P498" s="10"/>
      <c r="Q498" s="2"/>
      <c r="R498" s="2"/>
    </row>
    <row r="499" spans="5:18" x14ac:dyDescent="0.3">
      <c r="E499" s="4"/>
      <c r="M499" s="6"/>
      <c r="N499" s="8"/>
      <c r="O499" s="9"/>
      <c r="P499" s="10"/>
      <c r="Q499" s="2"/>
      <c r="R499" s="2"/>
    </row>
    <row r="500" spans="5:18" x14ac:dyDescent="0.3">
      <c r="E500" s="4"/>
      <c r="M500" s="6"/>
      <c r="N500" s="8"/>
      <c r="O500" s="9"/>
      <c r="P500" s="10"/>
      <c r="Q500" s="2"/>
      <c r="R500" s="2"/>
    </row>
    <row r="501" spans="5:18" x14ac:dyDescent="0.3">
      <c r="E501" s="4"/>
      <c r="M501" s="6"/>
      <c r="N501" s="8"/>
      <c r="O501" s="9"/>
      <c r="P501" s="10"/>
      <c r="Q501" s="2"/>
      <c r="R501" s="2"/>
    </row>
    <row r="502" spans="5:18" x14ac:dyDescent="0.3">
      <c r="E502" s="4"/>
      <c r="M502" s="6"/>
      <c r="N502" s="8"/>
      <c r="O502" s="9"/>
      <c r="P502" s="10"/>
      <c r="Q502" s="2"/>
      <c r="R502" s="2"/>
    </row>
    <row r="503" spans="5:18" x14ac:dyDescent="0.3">
      <c r="E503" s="4"/>
      <c r="M503" s="6"/>
      <c r="N503" s="8"/>
      <c r="O503" s="9"/>
      <c r="P503" s="10"/>
      <c r="Q503" s="2"/>
      <c r="R503" s="2"/>
    </row>
    <row r="504" spans="5:18" x14ac:dyDescent="0.3">
      <c r="E504" s="4"/>
      <c r="M504" s="6"/>
      <c r="N504" s="8"/>
      <c r="O504" s="9"/>
      <c r="P504" s="10"/>
      <c r="Q504" s="2"/>
      <c r="R504" s="2"/>
    </row>
    <row r="523" spans="1:2" x14ac:dyDescent="0.3">
      <c r="B523" s="1"/>
    </row>
    <row r="524" spans="1:2" x14ac:dyDescent="0.3">
      <c r="A524" s="1"/>
      <c r="B524" s="1"/>
    </row>
    <row r="525" spans="1:2" x14ac:dyDescent="0.3">
      <c r="A525" s="1"/>
      <c r="B525" s="1"/>
    </row>
    <row r="526" spans="1:2" x14ac:dyDescent="0.3">
      <c r="A526" s="1"/>
      <c r="B526" s="1"/>
    </row>
    <row r="527" spans="1:2" x14ac:dyDescent="0.3">
      <c r="A527" s="1"/>
      <c r="B527" s="1"/>
    </row>
    <row r="528" spans="1:2" x14ac:dyDescent="0.3">
      <c r="A528" s="1"/>
      <c r="B528" s="1"/>
    </row>
    <row r="529" spans="1:2" x14ac:dyDescent="0.3">
      <c r="A529" s="1"/>
      <c r="B529" s="1"/>
    </row>
    <row r="530" spans="1:2" x14ac:dyDescent="0.3">
      <c r="A530" s="1"/>
      <c r="B530" s="1"/>
    </row>
    <row r="531" spans="1:2" x14ac:dyDescent="0.3">
      <c r="A531" s="1"/>
      <c r="B531" s="1"/>
    </row>
    <row r="532" spans="1:2" x14ac:dyDescent="0.3">
      <c r="A532" s="1"/>
      <c r="B532" s="1"/>
    </row>
    <row r="533" spans="1:2" x14ac:dyDescent="0.3">
      <c r="A533" s="1"/>
      <c r="B533" s="1"/>
    </row>
    <row r="534" spans="1:2" x14ac:dyDescent="0.3">
      <c r="A534" s="1"/>
      <c r="B534" s="1"/>
    </row>
    <row r="535" spans="1:2" x14ac:dyDescent="0.3">
      <c r="A535" s="1"/>
      <c r="B535" s="1"/>
    </row>
    <row r="536" spans="1:2" x14ac:dyDescent="0.3">
      <c r="A536" s="1"/>
      <c r="B536" s="1"/>
    </row>
    <row r="537" spans="1:2" x14ac:dyDescent="0.3">
      <c r="A537" s="1"/>
      <c r="B537" s="1"/>
    </row>
    <row r="538" spans="1:2" x14ac:dyDescent="0.3">
      <c r="A538" s="1"/>
      <c r="B538" s="1"/>
    </row>
    <row r="539" spans="1:2" x14ac:dyDescent="0.3">
      <c r="A539" s="1"/>
      <c r="B539" s="1"/>
    </row>
    <row r="540" spans="1:2" x14ac:dyDescent="0.3">
      <c r="A540" s="1"/>
      <c r="B540" s="1"/>
    </row>
    <row r="541" spans="1:2" x14ac:dyDescent="0.3">
      <c r="A541" s="1"/>
      <c r="B541" s="1"/>
    </row>
    <row r="542" spans="1:2" x14ac:dyDescent="0.3">
      <c r="A542" s="1"/>
      <c r="B542" s="1"/>
    </row>
    <row r="543" spans="1:2" x14ac:dyDescent="0.3">
      <c r="A543" s="1"/>
      <c r="B543" s="1"/>
    </row>
    <row r="544" spans="1:2" x14ac:dyDescent="0.3">
      <c r="A544" s="1"/>
      <c r="B544" s="1"/>
    </row>
    <row r="545" spans="1:2" x14ac:dyDescent="0.3">
      <c r="A545" s="1"/>
      <c r="B545" s="1"/>
    </row>
    <row r="546" spans="1:2" x14ac:dyDescent="0.3">
      <c r="A546" s="1"/>
      <c r="B546" s="1"/>
    </row>
    <row r="547" spans="1:2" x14ac:dyDescent="0.3">
      <c r="A547" s="1"/>
      <c r="B547" s="1"/>
    </row>
    <row r="548" spans="1:2" x14ac:dyDescent="0.3">
      <c r="A548" s="1"/>
      <c r="B548" s="1"/>
    </row>
    <row r="549" spans="1:2" x14ac:dyDescent="0.3">
      <c r="A549" s="1"/>
      <c r="B549" s="1"/>
    </row>
    <row r="550" spans="1:2" x14ac:dyDescent="0.3">
      <c r="A550" s="1"/>
      <c r="B550" s="1"/>
    </row>
    <row r="551" spans="1:2" x14ac:dyDescent="0.3">
      <c r="A551" s="1"/>
      <c r="B551" s="1"/>
    </row>
    <row r="552" spans="1:2" x14ac:dyDescent="0.3">
      <c r="A552" s="1"/>
      <c r="B552" s="1"/>
    </row>
    <row r="553" spans="1:2" x14ac:dyDescent="0.3">
      <c r="A553" s="1"/>
      <c r="B553" s="1"/>
    </row>
    <row r="554" spans="1:2" x14ac:dyDescent="0.3">
      <c r="A554" s="1"/>
      <c r="B554" s="1"/>
    </row>
    <row r="555" spans="1:2" x14ac:dyDescent="0.3">
      <c r="A555" s="1"/>
      <c r="B555" s="1"/>
    </row>
    <row r="556" spans="1:2" x14ac:dyDescent="0.3">
      <c r="A556" s="1"/>
      <c r="B556" s="1"/>
    </row>
    <row r="557" spans="1:2" x14ac:dyDescent="0.3">
      <c r="A557" s="1"/>
      <c r="B557" s="1"/>
    </row>
    <row r="558" spans="1:2" x14ac:dyDescent="0.3">
      <c r="A558" s="1"/>
      <c r="B558" s="1"/>
    </row>
    <row r="559" spans="1:2" x14ac:dyDescent="0.3">
      <c r="A559" s="1"/>
      <c r="B559" s="1"/>
    </row>
    <row r="560" spans="1:2" x14ac:dyDescent="0.3">
      <c r="A560" s="1"/>
      <c r="B560" s="1"/>
    </row>
    <row r="561" spans="1:2" x14ac:dyDescent="0.3">
      <c r="A561" s="1"/>
      <c r="B561" s="1"/>
    </row>
    <row r="562" spans="1:2" x14ac:dyDescent="0.3">
      <c r="A562" s="1"/>
      <c r="B562" s="1"/>
    </row>
    <row r="563" spans="1:2" x14ac:dyDescent="0.3">
      <c r="A563" s="1"/>
      <c r="B563" s="1"/>
    </row>
    <row r="564" spans="1:2" x14ac:dyDescent="0.3">
      <c r="A564" s="1"/>
      <c r="B564" s="1"/>
    </row>
    <row r="565" spans="1:2" x14ac:dyDescent="0.3">
      <c r="A565" s="1"/>
      <c r="B565" s="1"/>
    </row>
    <row r="566" spans="1:2" x14ac:dyDescent="0.3">
      <c r="A566" s="1"/>
      <c r="B566" s="1"/>
    </row>
    <row r="567" spans="1:2" x14ac:dyDescent="0.3">
      <c r="A567" s="1"/>
      <c r="B567" s="1"/>
    </row>
    <row r="568" spans="1:2" x14ac:dyDescent="0.3">
      <c r="A568" s="1"/>
      <c r="B568" s="1"/>
    </row>
    <row r="569" spans="1:2" x14ac:dyDescent="0.3">
      <c r="A569" s="1"/>
      <c r="B569" s="1"/>
    </row>
    <row r="570" spans="1:2" x14ac:dyDescent="0.3">
      <c r="A570" s="1"/>
      <c r="B570" s="1"/>
    </row>
    <row r="571" spans="1:2" x14ac:dyDescent="0.3">
      <c r="A571" s="1"/>
      <c r="B571" s="1"/>
    </row>
    <row r="572" spans="1:2" x14ac:dyDescent="0.3">
      <c r="A572" s="1"/>
      <c r="B572" s="1"/>
    </row>
    <row r="573" spans="1:2" x14ac:dyDescent="0.3">
      <c r="A573" s="1"/>
      <c r="B573" s="1"/>
    </row>
    <row r="574" spans="1:2" x14ac:dyDescent="0.3">
      <c r="A574" s="1"/>
      <c r="B574" s="1"/>
    </row>
    <row r="575" spans="1:2" x14ac:dyDescent="0.3">
      <c r="A575" s="1"/>
      <c r="B575" s="1"/>
    </row>
    <row r="576" spans="1:2" x14ac:dyDescent="0.3">
      <c r="A576" s="1"/>
      <c r="B576" s="1"/>
    </row>
    <row r="577" spans="1:2" x14ac:dyDescent="0.3">
      <c r="A577" s="1"/>
      <c r="B577" s="1"/>
    </row>
    <row r="578" spans="1:2" x14ac:dyDescent="0.3">
      <c r="A578" s="1"/>
      <c r="B578" s="1"/>
    </row>
    <row r="579" spans="1:2" x14ac:dyDescent="0.3">
      <c r="A579" s="1"/>
      <c r="B579" s="1"/>
    </row>
    <row r="580" spans="1:2" x14ac:dyDescent="0.3">
      <c r="A580" s="1"/>
      <c r="B580" s="1"/>
    </row>
    <row r="581" spans="1:2" x14ac:dyDescent="0.3">
      <c r="A581" s="1"/>
      <c r="B581" s="1"/>
    </row>
    <row r="582" spans="1:2" x14ac:dyDescent="0.3">
      <c r="A582" s="1"/>
      <c r="B582" s="1"/>
    </row>
    <row r="583" spans="1:2" x14ac:dyDescent="0.3">
      <c r="A583" s="1"/>
      <c r="B583" s="1"/>
    </row>
    <row r="584" spans="1:2" x14ac:dyDescent="0.3">
      <c r="A584" s="1"/>
      <c r="B584" s="1"/>
    </row>
    <row r="585" spans="1:2" x14ac:dyDescent="0.3">
      <c r="A585" s="1"/>
      <c r="B585" s="1"/>
    </row>
    <row r="586" spans="1:2" x14ac:dyDescent="0.3">
      <c r="A586" s="1"/>
      <c r="B586" s="1"/>
    </row>
    <row r="587" spans="1:2" x14ac:dyDescent="0.3">
      <c r="A587" s="1"/>
      <c r="B587" s="1"/>
    </row>
    <row r="588" spans="1:2" x14ac:dyDescent="0.3">
      <c r="A588" s="1"/>
      <c r="B588" s="1"/>
    </row>
    <row r="589" spans="1:2" x14ac:dyDescent="0.3">
      <c r="A589" s="1"/>
      <c r="B58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2026-07-21T18:35:49Z</dcterms:created>
  <dcterms:modified xsi:type="dcterms:W3CDTF">2026-08-10T15:51:15Z</dcterms:modified>
</cp:coreProperties>
</file>